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nvog-my.sharepoint.com/personal/hanneriekerk_nvog_nl/Documents/"/>
    </mc:Choice>
  </mc:AlternateContent>
  <xr:revisionPtr revIDLastSave="0" documentId="8_{3A9CF21F-1048-4D5C-AD14-CE2ED8034669}" xr6:coauthVersionLast="47" xr6:coauthVersionMax="47" xr10:uidLastSave="{00000000-0000-0000-0000-000000000000}"/>
  <workbookProtection workbookAlgorithmName="SHA-512" workbookHashValue="UoXOMtrXzhnVzw4kg+EaBtC7n5ghgw84Q3UuERBHpaauCI4JF9cEfq/beS0QuXE10P6mlGoPIemZYk7lAuNsJQ==" workbookSaltValue="zwVda88aGqxazWiKvjcRUw==" workbookSpinCount="100000" lockStructure="1"/>
  <bookViews>
    <workbookView xWindow="-5490" yWindow="-21720" windowWidth="38640" windowHeight="21120" activeTab="2" xr2:uid="{00000000-000D-0000-FFFF-FFFF00000000}"/>
  </bookViews>
  <sheets>
    <sheet name="Infobrief" sheetId="1" r:id="rId1"/>
    <sheet name="Personalia" sheetId="2" r:id="rId2"/>
    <sheet name="Vragenlijst" sheetId="3" r:id="rId3"/>
    <sheet name="Punten" sheetId="4" state="hidden" r:id="rId4"/>
  </sheets>
  <definedNames>
    <definedName name="_Hlk175220547" localSheetId="2">Vragenlijst!$B$13</definedName>
    <definedName name="_Hlk175220816" localSheetId="2">Vragenlijst!$B$49</definedName>
    <definedName name="_xlnm.Print_Titles" localSheetId="3">Punten!$1:$7</definedName>
    <definedName name="_xlnm.Print_Titles" localSheetId="2">Vragenlijst!$1:$5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4" l="1"/>
  <c r="G15" i="3" l="1"/>
  <c r="G16" i="3"/>
  <c r="G17" i="3"/>
  <c r="C14" i="4" l="1"/>
  <c r="B4" i="4" l="1"/>
  <c r="E4" i="3"/>
  <c r="B96" i="4"/>
  <c r="G97" i="4" s="1"/>
  <c r="G185" i="3"/>
  <c r="B85" i="4" s="1"/>
  <c r="E85" i="4" s="1"/>
  <c r="G186" i="3"/>
  <c r="B87" i="4" s="1"/>
  <c r="E87" i="4" s="1"/>
  <c r="G96" i="3" l="1"/>
  <c r="B35" i="4" s="1"/>
  <c r="E35" i="4" s="1"/>
  <c r="G95" i="3"/>
  <c r="B33" i="4" s="1"/>
  <c r="E33" i="4" s="1"/>
  <c r="B37" i="4"/>
  <c r="B70" i="4"/>
  <c r="E70" i="4" s="1"/>
  <c r="B65" i="4"/>
  <c r="B58" i="4"/>
  <c r="G54" i="3"/>
  <c r="G53" i="3"/>
  <c r="G52" i="3"/>
  <c r="G51" i="3"/>
  <c r="G32" i="3"/>
  <c r="G31" i="3"/>
  <c r="G30" i="3"/>
  <c r="G19" i="3"/>
  <c r="G18" i="3"/>
  <c r="G14" i="3"/>
  <c r="G13" i="3"/>
  <c r="E94" i="4" l="1"/>
  <c r="G198" i="3"/>
  <c r="G197" i="3"/>
  <c r="G196" i="3"/>
  <c r="B79" i="4"/>
  <c r="G175" i="3"/>
  <c r="G174" i="3"/>
  <c r="G173" i="3"/>
  <c r="G172" i="3"/>
  <c r="E65" i="4"/>
  <c r="C68" i="4"/>
  <c r="E68" i="4" s="1"/>
  <c r="E58" i="4"/>
  <c r="C56" i="4"/>
  <c r="F56" i="4" s="1"/>
  <c r="E53" i="4"/>
  <c r="E50" i="4"/>
  <c r="E37" i="4"/>
  <c r="E31" i="4"/>
  <c r="E29" i="4"/>
  <c r="G88" i="3"/>
  <c r="G87" i="3"/>
  <c r="G86" i="3"/>
  <c r="G67" i="3"/>
  <c r="G66" i="3"/>
  <c r="G65" i="3"/>
  <c r="G55" i="3"/>
  <c r="C18" i="4" s="1"/>
  <c r="E18" i="4" s="1"/>
  <c r="G41" i="3"/>
  <c r="C12" i="4"/>
  <c r="E12" i="4" s="1"/>
  <c r="C79" i="4" l="1"/>
  <c r="F79" i="4" s="1"/>
  <c r="C83" i="4"/>
  <c r="E83" i="4" s="1"/>
  <c r="C81" i="4"/>
  <c r="E81" i="4" s="1"/>
  <c r="B72" i="4"/>
  <c r="G73" i="4" s="1"/>
  <c r="E79" i="4"/>
  <c r="G33" i="3"/>
  <c r="C16" i="4" s="1"/>
  <c r="E16" i="4" s="1"/>
  <c r="E56" i="4"/>
  <c r="B60" i="4" s="1"/>
  <c r="G61" i="4" s="1"/>
  <c r="G89" i="3"/>
  <c r="C41" i="4" s="1"/>
  <c r="F41" i="4" s="1"/>
  <c r="G68" i="3"/>
  <c r="C22" i="4" s="1"/>
  <c r="E22" i="4" s="1"/>
  <c r="B45" i="2"/>
  <c r="E3" i="3" l="1"/>
  <c r="B3" i="4"/>
  <c r="B89" i="4"/>
  <c r="G90" i="4" s="1"/>
  <c r="F14" i="4"/>
  <c r="E14" i="4"/>
  <c r="E41" i="4"/>
  <c r="B43" i="4" s="1"/>
  <c r="G44" i="4" s="1"/>
  <c r="B24" i="4" l="1"/>
  <c r="G25" i="4" s="1"/>
  <c r="G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Havinga - van Faassen, Helma (Gynaecologie)</author>
  </authors>
  <commentList>
    <comment ref="D12" authorId="0" shapeId="0" xr:uid="{00000000-0006-0000-0200-000001000000}">
      <text>
        <r>
          <rPr>
            <b/>
            <sz val="9"/>
            <color indexed="81"/>
            <rFont val="Tahoma"/>
            <family val="2"/>
          </rPr>
          <t>Indien je nog in dienst bent vul je bij 'tot' de datum van vandaag in.
Voer in dit hele formulier de datum in 
als dd-mm-jjjj</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Havinga - van Faassen, Helma (Gynaecologie)</author>
  </authors>
  <commentList>
    <comment ref="E87" authorId="0" shapeId="0" xr:uid="{00000000-0006-0000-0300-000001000000}">
      <text>
        <r>
          <rPr>
            <b/>
            <sz val="9"/>
            <color indexed="81"/>
            <rFont val="Tahoma"/>
            <family val="2"/>
          </rPr>
          <t>Havinga - van Faassen, Helma (Gynaecologie):</t>
        </r>
        <r>
          <rPr>
            <sz val="9"/>
            <color indexed="81"/>
            <rFont val="Tahoma"/>
            <family val="2"/>
          </rPr>
          <t xml:space="preserve">
ervan uitgaande dat je een MA niet zonder een BA hebt. Vandaar voor beide 1 punt</t>
        </r>
      </text>
    </comment>
  </commentList>
</comments>
</file>

<file path=xl/sharedStrings.xml><?xml version="1.0" encoding="utf-8"?>
<sst xmlns="http://schemas.openxmlformats.org/spreadsheetml/2006/main" count="293" uniqueCount="233">
  <si>
    <t>VRAGENLIJST SOLLICITATIE OPLEIDING OBSTETRIE EN GYNAECOLOGIE 2025 CLUSTER UTRECHT</t>
  </si>
  <si>
    <t>Beste kandidaat,</t>
  </si>
  <si>
    <t>Je hebt aangegeven te solliciteren naar een opleidingsplaats 2026 in het cluster Utrecht.</t>
  </si>
  <si>
    <t>Wij vinden het belangrijk dat je ten minste 1 jaar klinische ervaring inclusief verloskunde hebt opgedaan en dat de opleider van jouw meest recente kliniek jouw sollicitatie ondersteunt. Een eventueel promotietraject dient zoveel mogelijk afgesloten te zijn, met minimaal je promotieboek bij de leescommissie ten tijde van de datum van sollicitatie. Tenslotte, met het oog op slechts een beperkt aantal beschikbare opleidingsplaatsen, gaan we er vanuit dat je, als je elders een opleidingsplaats hebt bemachtigd, je terugtrekt uit de selectieronde voor de cluster Utrecht.</t>
  </si>
  <si>
    <t>Na ontvangst van jouw formulier en CV zal onze ondersteuner jouw formulier anonimiseren en je CV archiveren, om een zo objectief mogelijke beoordeling van jouw ervaring en competenties door de sollicitatiecommissie mogelijk te maken.</t>
  </si>
  <si>
    <t>Probeer volledig, maar kort en krachtig te antwoorden.</t>
  </si>
  <si>
    <t>Indien er alleen een JA / NEE antwoord optie staat, is het de bedoeling om alleen met ja of nee te antwoorden. Verdere uitweiding zal worden verwijderd.</t>
  </si>
  <si>
    <t>Wanneer je eigen tekst mag invullen, gebruik het maximaal aangegeven aantal woorden. Meer woorden zullen worden verwijderd voordat de vragenlijst naar de sollicitatiecommissie wordt verstuurd. Let er daarbij ook op, dat je geen informatie vermeldt die tot jou als persoon is te herleiden.</t>
  </si>
  <si>
    <t>Namens de cluster Utrecht,</t>
  </si>
  <si>
    <t>Dr. Angelique J. Goverde, universitair opleider</t>
  </si>
  <si>
    <t>PERSONALIA</t>
  </si>
  <si>
    <t>Wat is je naam?</t>
  </si>
  <si>
    <t>voornaam</t>
  </si>
  <si>
    <t>achternaam</t>
  </si>
  <si>
    <t>Wat is je adres?</t>
  </si>
  <si>
    <t xml:space="preserve">straat, huisnummer, postcode, woonplaats </t>
  </si>
  <si>
    <t>Wat is je telefoonnummer?</t>
  </si>
  <si>
    <t>telefoonnummer</t>
  </si>
  <si>
    <t>Wat is je privé email adres?</t>
  </si>
  <si>
    <t xml:space="preserve">email adres 1 </t>
  </si>
  <si>
    <t>Evt. email adres 2</t>
  </si>
  <si>
    <t>Wat is je geboortedatum?</t>
  </si>
  <si>
    <t>Wat is je BIG nummer?</t>
  </si>
  <si>
    <t>BIG nummer</t>
  </si>
  <si>
    <t>Check vragen</t>
  </si>
  <si>
    <t>Geef aan sinds en tot wanneer je in deze kliniek werkt / hebt gewerkt, en in welke deeltijdfactor</t>
  </si>
  <si>
    <t>naam</t>
  </si>
  <si>
    <t>email adres</t>
  </si>
  <si>
    <t>Verklaring</t>
  </si>
  <si>
    <t>Ik verklaar dat ik mij zal terugtrekken uit de sollicitatieprocedure van de cluster Utrecht als ik in een andere cluster een opleidingsplaats krijg toegezegd voordat de sollicitatiegesprekken in Utrecht zullen plaatsvinden.</t>
  </si>
  <si>
    <t>Ik verklaar dat ik dit sollicitatieformulier naar waarheid heb ingevuld.</t>
  </si>
  <si>
    <t xml:space="preserve">Datum, </t>
  </si>
  <si>
    <t>Handtekening / naam,</t>
  </si>
  <si>
    <r>
      <t xml:space="preserve">van </t>
    </r>
    <r>
      <rPr>
        <sz val="12"/>
        <color rgb="FFA6A6A6"/>
        <rFont val="Calibri"/>
        <family val="2"/>
      </rPr>
      <t xml:space="preserve">mm-jjjj </t>
    </r>
    <r>
      <rPr>
        <sz val="12"/>
        <color theme="1"/>
        <rFont val="Calibri"/>
        <family val="2"/>
      </rPr>
      <t xml:space="preserve">tot </t>
    </r>
    <r>
      <rPr>
        <sz val="12"/>
        <color rgb="FFA6A6A6"/>
        <rFont val="Calibri"/>
        <family val="2"/>
      </rPr>
      <t>mm-jjjj</t>
    </r>
  </si>
  <si>
    <r>
      <t xml:space="preserve">deeltijdfactor </t>
    </r>
    <r>
      <rPr>
        <sz val="12"/>
        <color rgb="FFA6A6A6"/>
        <rFont val="Calibri"/>
        <family val="2"/>
      </rPr>
      <t>xxx</t>
    </r>
    <r>
      <rPr>
        <sz val="12"/>
        <color theme="1"/>
        <rFont val="Calibri"/>
        <family val="2"/>
      </rPr>
      <t xml:space="preserve"> fte</t>
    </r>
  </si>
  <si>
    <t xml:space="preserve">Kandidaatnummer: </t>
  </si>
  <si>
    <t>Vul hieronder de naam en het emailadres van deze opleider in:</t>
  </si>
  <si>
    <t>KLINISCHE WERKERVARING</t>
  </si>
  <si>
    <t>Perifeer/ Academisch</t>
  </si>
  <si>
    <t>Kliniek 1</t>
  </si>
  <si>
    <t>Van</t>
  </si>
  <si>
    <t>Tot</t>
  </si>
  <si>
    <t>Hoeveel ervaring als ANIOS Obstetrie en Gynaecologie heb je?</t>
  </si>
  <si>
    <t>Aanstellingsperiode en deeltijdfactor</t>
  </si>
  <si>
    <t>%</t>
  </si>
  <si>
    <t>Heb je een opleiding Arts Internationale Gezondheidszorg en Tropengeneeskunde (AIGT) afgerond?</t>
  </si>
  <si>
    <t xml:space="preserve">Zo ja, heb je daarna een periode in het buitenland gewerkt?  </t>
  </si>
  <si>
    <t>Zo ja, geef aan welke periode(n), je hoeft hier niet de namen van landen in te vullen:</t>
  </si>
  <si>
    <t>Werkervaring als tropenarts in het buitenland</t>
  </si>
  <si>
    <t xml:space="preserve">In het geval van een niet afgeronde opleiding AIGT, heb je in het kader van deze opleiding een stage Obstetrie en Gynaecologie gevolgd?   </t>
  </si>
  <si>
    <t>Kliniek 2</t>
  </si>
  <si>
    <t>Kliniek 3</t>
  </si>
  <si>
    <t>Kliniek 4</t>
  </si>
  <si>
    <t>Periode 1</t>
  </si>
  <si>
    <t>Periode 2</t>
  </si>
  <si>
    <t>Periode 3</t>
  </si>
  <si>
    <t>Zo ja, geef aan welke periode:</t>
  </si>
  <si>
    <t>Stage Obstetrie en Gynaecologie AIGT</t>
  </si>
  <si>
    <t>Stage</t>
  </si>
  <si>
    <t>Heb je klinische werkervaring als arts anders dan ANIOS gynaecologie en verloskunde?</t>
  </si>
  <si>
    <t>Zo ja, hoe lang en in welk vakgebied?</t>
  </si>
  <si>
    <t>Let op, dit gaat niet over een eventuele wetenschappelijke aanstelling (werkervaring als fertiltiteitsarts/echoscopist wel). Als je AIGT in opleiding bent geweest vul je hier niet je stages in.</t>
  </si>
  <si>
    <t>Werkzaam als:</t>
  </si>
  <si>
    <t>Aanstelling 1</t>
  </si>
  <si>
    <t>Aanstelling 2</t>
  </si>
  <si>
    <t>Aanstelling 3</t>
  </si>
  <si>
    <t>Aanstelling 4</t>
  </si>
  <si>
    <t>WERKERVARING, ANDERS DAN KLINISCH</t>
  </si>
  <si>
    <t xml:space="preserve">Heb je ooit een klinisch verbeterplan opgezet en geïmplementeerd? </t>
  </si>
  <si>
    <t>Verbeterplan 1</t>
  </si>
  <si>
    <t>Verbeterplan 2</t>
  </si>
  <si>
    <t>Verbeterplan 3</t>
  </si>
  <si>
    <t>Periode en tijdsbesteding</t>
  </si>
  <si>
    <t>Uren</t>
  </si>
  <si>
    <t xml:space="preserve">Heb je bestuurservaring?  </t>
  </si>
  <si>
    <t>Zo ja, geef aan wat voor bestuur dat is geweest, welke rol je daarin hebt (gehad) en in welke periode:</t>
  </si>
  <si>
    <t>Bestuurservaring met toelichting van rol</t>
  </si>
  <si>
    <t>Bestuur 1</t>
  </si>
  <si>
    <t>Bestuur 2</t>
  </si>
  <si>
    <t>Bestuur 3</t>
  </si>
  <si>
    <t xml:space="preserve">Heb je ervaring met het opzetten van een managementproject (anders dan klinisch verbeterplan)?  </t>
  </si>
  <si>
    <t>Project 1</t>
  </si>
  <si>
    <t>Project 2</t>
  </si>
  <si>
    <t>Project 3</t>
  </si>
  <si>
    <t>Tijdsbesteding</t>
  </si>
  <si>
    <t>Tijdsbesteding in uren</t>
  </si>
  <si>
    <t>Heb je een management opleiding gedaan en voltooid?</t>
  </si>
  <si>
    <t xml:space="preserve">Zo ja, geef aan welke modules dat zijn geweest, en welke tijdsbesteding dat betrof: </t>
  </si>
  <si>
    <t>Module</t>
  </si>
  <si>
    <t>Module 1</t>
  </si>
  <si>
    <t>Module 2</t>
  </si>
  <si>
    <t>Module 3</t>
  </si>
  <si>
    <t>Module 4</t>
  </si>
  <si>
    <t>Zo ja, welke opleiding en welke tijdsbesteding betrof dat?</t>
  </si>
  <si>
    <t>Studie</t>
  </si>
  <si>
    <t xml:space="preserve">Heb je ervaring met onderwijs, anders dan dagelijkse begeleiding van studenten/co-assistenten op de werkvloer?   </t>
  </si>
  <si>
    <t xml:space="preserve">Heb je een basis kwalificatie onderwijs of klinische kwalificatie onderwijs behaald?  </t>
  </si>
  <si>
    <t xml:space="preserve">Zo nee, heb je tijdens je studie of ANIOS tijd onderwijs modules gevolgd? </t>
  </si>
  <si>
    <t>Zo ja, geef aan welke modules je hebt behaald:</t>
  </si>
  <si>
    <t>Zo ja, ligt jouw boek ten tijde van deze sollicitatie bij de leescommissie?</t>
  </si>
  <si>
    <t xml:space="preserve">In het geval van een niet (bijna) afgerond promotietraject, ben je voornemens het promotietraject af te maken?  </t>
  </si>
  <si>
    <t>Publicatie 1</t>
  </si>
  <si>
    <t>Publicatie 2</t>
  </si>
  <si>
    <t>Publicatie 3</t>
  </si>
  <si>
    <t>Publicatie 4</t>
  </si>
  <si>
    <t>Welk tijdschrift</t>
  </si>
  <si>
    <t>Activiteit 1</t>
  </si>
  <si>
    <t>Activiteit 2</t>
  </si>
  <si>
    <t>Activiteit 3</t>
  </si>
  <si>
    <t>Activiteit 4</t>
  </si>
  <si>
    <t>EXTRA-CURRICULAIRE ACTIVITEITEN</t>
  </si>
  <si>
    <t>Zo ja, welke?</t>
  </si>
  <si>
    <t>Opleiding 1</t>
  </si>
  <si>
    <t>Opleiding 2</t>
  </si>
  <si>
    <t>Opleiding 3</t>
  </si>
  <si>
    <t>Naam opleiding</t>
  </si>
  <si>
    <t>Bachelor of Master</t>
  </si>
  <si>
    <t xml:space="preserve">Periode </t>
  </si>
  <si>
    <t>Geef aan wat je in bovenstaande vragen niet hebt kunnen benoemen, maar wat jou betreft van bijzonder toegevoegde waarde kan zijn als toekomstig gynaecoloog (CV technisch of vanuit privé omstandigheden).</t>
  </si>
  <si>
    <t xml:space="preserve">Heb je in het kader van een promotie wetenschappelijk onderzoek gedaan of ben je hiermee bezig?   </t>
  </si>
  <si>
    <t>Let op, als je (bijna) gepromoveerd bent, vervalt deze vraag.</t>
  </si>
  <si>
    <t xml:space="preserve">Zo ja, geef aan wat je doet / hebt gedaan en hoeveel uur per week/maand en gedurende welke periode 
</t>
  </si>
  <si>
    <t>Zo ja, licht toe</t>
  </si>
  <si>
    <t>Gebruik per regel maximaal 5 woorden</t>
  </si>
  <si>
    <t xml:space="preserve">
</t>
  </si>
  <si>
    <t>Zo ja, licht toe en geef aan welke tijdsbesteding (in uren) jij daarvoor hebt gebruikt:</t>
  </si>
  <si>
    <t>Zo ja, licht toe en geef aan welke tijdsbesteding jij daarvoor hebt gebruikt:</t>
  </si>
  <si>
    <t>Zo ja, geef aan waar jouw ervaring uit bestaat</t>
  </si>
  <si>
    <t>Gebruik maximaal 25 woorden</t>
  </si>
  <si>
    <t>Toelichting</t>
  </si>
  <si>
    <t>Gebruik maximaal 10 woorden</t>
  </si>
  <si>
    <t xml:space="preserve">Let op: het artikel moet geaccepteerd zijn, niet enkel gesubmit  </t>
  </si>
  <si>
    <t>Gebruik per regel maximaal 25 (steek)woorden</t>
  </si>
  <si>
    <t>Verbeterplan en toelichting
Gebruik per regel maximaal 10 woorden</t>
  </si>
  <si>
    <t>Project met toelichting
Gebruik per regel maximaal 10 woorden</t>
  </si>
  <si>
    <t>Dank voor jouw sollicitatie</t>
  </si>
  <si>
    <t>Aantal jaren</t>
  </si>
  <si>
    <t xml:space="preserve">Werkervaring </t>
  </si>
  <si>
    <t>In jaren</t>
  </si>
  <si>
    <t>AIGT + Ervaring</t>
  </si>
  <si>
    <t>Ervaring anders dan OB/GYN</t>
  </si>
  <si>
    <t>Klinisch verbeterplan opzetten + implementatie</t>
  </si>
  <si>
    <t>Aantal uren</t>
  </si>
  <si>
    <t>In uren</t>
  </si>
  <si>
    <t>&gt; 20 uur</t>
  </si>
  <si>
    <t>Max 6 punten</t>
  </si>
  <si>
    <t>Max 3 punten</t>
  </si>
  <si>
    <t>Bestuursjaar vereniging waarvoor onderbreken studie</t>
  </si>
  <si>
    <t>Managementproject</t>
  </si>
  <si>
    <t>&gt; 40 uur</t>
  </si>
  <si>
    <t>Modules</t>
  </si>
  <si>
    <t>Afgeronde TIAS opleiding</t>
  </si>
  <si>
    <t>Afgeronde MBA Opleiding</t>
  </si>
  <si>
    <t>Junior rol onderwijs</t>
  </si>
  <si>
    <t>Senior rol onderwijs</t>
  </si>
  <si>
    <t>Aantal onderwijsmodules gevolgd</t>
  </si>
  <si>
    <t>Behaald</t>
  </si>
  <si>
    <t>BKO/KKO</t>
  </si>
  <si>
    <t>Afgerond proefschrift</t>
  </si>
  <si>
    <t>Aantal peer reviewed artikelen in internationaal tijdschrift</t>
  </si>
  <si>
    <t>Nationaal/internationaal</t>
  </si>
  <si>
    <t>Maatschappelijk verantwoord vrijwilligerswerk</t>
  </si>
  <si>
    <t>Uren per week</t>
  </si>
  <si>
    <t>Maak keuze</t>
  </si>
  <si>
    <t>Conservatorium</t>
  </si>
  <si>
    <t>Heb je buiten geneeskunde een andere bachelor of master opleiding afgrond?</t>
  </si>
  <si>
    <t>Afgeronde BA opleiding</t>
  </si>
  <si>
    <t>Afgeronde MA opleiding</t>
  </si>
  <si>
    <t>Topsport of conservatorium</t>
  </si>
  <si>
    <t>Max 1 punt</t>
  </si>
  <si>
    <t>&gt;1 jaar 80%</t>
  </si>
  <si>
    <t>&gt;2 jaar 80%</t>
  </si>
  <si>
    <t>3e lijn zorg</t>
  </si>
  <si>
    <t>Max 4 punten</t>
  </si>
  <si>
    <t xml:space="preserve">Zo ja, geef het aantal publicaties aan en of je daarbij 1e, 2e of laatste auteur was en in welk tijdschrift je publiceerde. </t>
  </si>
  <si>
    <t>1e auteur /  2e auteur / laatste auteur</t>
  </si>
  <si>
    <t>Co-promotor</t>
  </si>
  <si>
    <t xml:space="preserve">Ben jij betrokken (geweest) bij vrijwilligerswerk dan wel mantelzorg?  </t>
  </si>
  <si>
    <r>
      <t xml:space="preserve">Heb je een topsportstatus (gehad) of speel je muziek op conservatorium niveau? 
</t>
    </r>
    <r>
      <rPr>
        <b/>
        <i/>
        <sz val="12"/>
        <rFont val="Calibri"/>
        <family val="2"/>
      </rPr>
      <t>NB: onder topsport wordt ook verstaan eredivisie</t>
    </r>
  </si>
  <si>
    <t>Eredivisie of topsport &gt; 1 jaar</t>
  </si>
  <si>
    <t>TIAS</t>
  </si>
  <si>
    <t>MBA</t>
  </si>
  <si>
    <t xml:space="preserve">Zo nee, heb je twee of meerdere studie modules op het gebied van management/bestuur/gezondheidseconomie/recht gedaan en afgerond? </t>
  </si>
  <si>
    <t>1 = ja / 0 = nee</t>
  </si>
  <si>
    <t>Opleiding</t>
  </si>
  <si>
    <t>Co assistenten / VIO begeleiden werkvloer</t>
  </si>
  <si>
    <t>Bachelor</t>
  </si>
  <si>
    <t>Master</t>
  </si>
  <si>
    <t>A. Domein klinische werkervaring (incl. kl verbeterplan)</t>
  </si>
  <si>
    <t xml:space="preserve">B. Domein bestuurservaring </t>
  </si>
  <si>
    <t xml:space="preserve">C. Domein onderwijs </t>
  </si>
  <si>
    <t>D. Domein Wetenschappelijk onderzoek</t>
  </si>
  <si>
    <t>E. Domein Maatschappij</t>
  </si>
  <si>
    <t>F. Domein Overig</t>
  </si>
  <si>
    <t>AANTAL PUNTEN "KLINISCHE WERKERVARING"</t>
  </si>
  <si>
    <t>TOTAAL "KLINISCHE WERKERVARING"</t>
  </si>
  <si>
    <t>TOTAAL "BESTUURSERVARING"</t>
  </si>
  <si>
    <t>TOTAAL "ONDERWIJS"</t>
  </si>
  <si>
    <t>AANTAL PUNTEN "BESTUURSERVARING"</t>
  </si>
  <si>
    <t>AANTAL PUNTEN "ONDERWIJS"</t>
  </si>
  <si>
    <t>TOTAAL "WETENSCHAPPELIJK ONDERZOEK"</t>
  </si>
  <si>
    <t>AANTAL PUNTEN "WETENSCHAPPELIJK ONDERZOEK"</t>
  </si>
  <si>
    <t>AANTAL PUNTEN "MAATSCHAPPIJ"</t>
  </si>
  <si>
    <t>TOTAAL "MAATSCHAPPIJ"</t>
  </si>
  <si>
    <t>TOTAAL "OVERIG"</t>
  </si>
  <si>
    <t>AANTAL PUNTEN "OVERIG"</t>
  </si>
  <si>
    <t>Bestuursactiviteiten dagelijks bestuur (bv bij hobbyverenging of studentenvereniging)</t>
  </si>
  <si>
    <t>GEEN PUNTEN</t>
  </si>
  <si>
    <t>kan zijn opperhoofd/aanspreekpunt co assistenten op de afdeling. Onderwijs co assistenten geven. Begeleiden keuze co of senior coassistent als buddy</t>
  </si>
  <si>
    <t>is meer coördinerend, onderwijs modules coördineren en aansturen, onderwijs geven icm lokale leerhuis bv.</t>
  </si>
  <si>
    <t>Puntentotaal:</t>
  </si>
  <si>
    <t>¯</t>
  </si>
  <si>
    <r>
      <t xml:space="preserve">Benoemt de kandidaat iets </t>
    </r>
    <r>
      <rPr>
        <b/>
        <u/>
        <sz val="10"/>
        <color rgb="FF000000"/>
        <rFont val="Calibri"/>
        <family val="2"/>
      </rPr>
      <t>uitzonderlijks</t>
    </r>
    <r>
      <rPr>
        <sz val="10"/>
        <color rgb="FF000000"/>
        <rFont val="Calibri"/>
        <family val="2"/>
      </rPr>
      <t xml:space="preserve"> CV technisch of uit privé omstandigheden, wat nog </t>
    </r>
    <r>
      <rPr>
        <b/>
        <u/>
        <sz val="10"/>
        <color rgb="FF000000"/>
        <rFont val="Calibri"/>
        <family val="2"/>
      </rPr>
      <t>niet</t>
    </r>
    <r>
      <rPr>
        <b/>
        <sz val="10"/>
        <color rgb="FF000000"/>
        <rFont val="Calibri"/>
        <family val="2"/>
      </rPr>
      <t xml:space="preserve"> </t>
    </r>
    <r>
      <rPr>
        <sz val="10"/>
        <color rgb="FF000000"/>
        <rFont val="Calibri"/>
        <family val="2"/>
      </rPr>
      <t>in andere vragen uit de vragenlijst naar voren is gekomen (dus op andere domeinen) en wat een positieve impact heeft op het verwachte functioneren als toekomstig AIOS?</t>
    </r>
  </si>
  <si>
    <t>Uren p/w</t>
  </si>
  <si>
    <t>SCORE KANDIDAAT 2025</t>
  </si>
  <si>
    <t>VRAGENLIJST SOLLICITATIERONDE 2025</t>
  </si>
  <si>
    <t>Aan de kandidaten die met een promotietraject bezig zijn, wordt als aanvullende eis gesteld dat het proefschrift ten tijde van de aanmelding voor de selectieprocedure ingeleverd te zijn bij de leescommissie. Dit zal bij de promotor worden geverifieerd.</t>
  </si>
  <si>
    <t>Datum ontvangst sollicitatie:</t>
  </si>
  <si>
    <r>
      <t xml:space="preserve">Datum ontvangst:
</t>
    </r>
    <r>
      <rPr>
        <i/>
        <sz val="12"/>
        <color theme="1"/>
        <rFont val="Calibri"/>
        <family val="2"/>
      </rPr>
      <t>(In te vullen door ondersteuner opleiding)</t>
    </r>
  </si>
  <si>
    <t>Gele vlakken invullen door sollicitant</t>
  </si>
  <si>
    <t>Invullen door beoordelaar</t>
  </si>
  <si>
    <t>Ervaring: 3e lijn zorg + perifeer + gyn stage tropen</t>
  </si>
  <si>
    <t>Ben je co-promotor (geweest)?</t>
  </si>
  <si>
    <t xml:space="preserve">Je ontvangt op 30 september 2025 een email bericht of je wordt uitgenodigd voor de gespreksronde op 4 of 5 november 2025.  </t>
  </si>
  <si>
    <t>Kliniek 5</t>
  </si>
  <si>
    <t>Kliniek 6</t>
  </si>
  <si>
    <t>Kliniek 7</t>
  </si>
  <si>
    <t>Wordt jouw deelname aan deze sollicitatieprocedure ondersteund door de opleider van de kliniek waar je nu (minimaal 6 maanden) werkt (of meest recent hebt gewerkt)? 
NB: Indien je minder dan zes maanden in de huidige kliniek werkt, vraag dan of de oude kliniek je sollicitatie ondersteunt.</t>
  </si>
  <si>
    <t>Gebruik maximaal 100 woorden</t>
  </si>
  <si>
    <t>Wordt de sollicitatie gesteund door de opleider van de kliniek?</t>
  </si>
  <si>
    <t>Graag ontvangen we de door jou ingevulde vragenlijst plus jouw curriculum vitae op uiterlijk zondag 7 september 2025 retour op het emailadres van de ondersteuner van de opleiding in cluster Utrecht E.Kruiver@umcutrecht.nl. Het is niet nodig een sollicitatiebrief en referenties mee te sturen, deze zullen niet worden gelezen.</t>
  </si>
  <si>
    <r>
      <t>Indien je (nog) niet bent gepromoveerd: Heb je ooit gepubliceerd in een peer reviewed internationaal tijdschrift als 1</t>
    </r>
    <r>
      <rPr>
        <b/>
        <vertAlign val="superscript"/>
        <sz val="12"/>
        <rFont val="Calibri"/>
        <family val="2"/>
      </rPr>
      <t>e,</t>
    </r>
    <r>
      <rPr>
        <b/>
        <sz val="12"/>
        <rFont val="Calibri"/>
        <family val="2"/>
      </rPr>
      <t xml:space="preserve"> 2</t>
    </r>
    <r>
      <rPr>
        <b/>
        <vertAlign val="superscript"/>
        <sz val="12"/>
        <rFont val="Calibri"/>
        <family val="2"/>
      </rPr>
      <t>e</t>
    </r>
    <r>
      <rPr>
        <b/>
        <sz val="12"/>
        <rFont val="Calibri"/>
        <family val="2"/>
      </rPr>
      <t xml:space="preserve"> of laatste auteur?</t>
    </r>
  </si>
  <si>
    <r>
      <t xml:space="preserve">Splits uit of dit in een perifeer of 3e lijns zorginstelling (academisch ziekenhuis + Isala en Maxima) 
is geweest, maar vul hier niet de namen van klinieken in. 
Vul hier ook nogmaals je huidige of meest recente kliniek in.
</t>
    </r>
    <r>
      <rPr>
        <b/>
        <i/>
        <sz val="11"/>
        <rFont val="Calibri"/>
        <family val="2"/>
      </rPr>
      <t>Let op,</t>
    </r>
    <r>
      <rPr>
        <i/>
        <sz val="11"/>
        <rFont val="Calibri"/>
        <family val="2"/>
      </rPr>
      <t xml:space="preserve"> als je in het kader van de opleiding AIGT een stage Obstetrie en Gynaecologie hebt gedaan, komt dat bij vraag 3 aan de orde, dus dat vul je hier niet 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</si>
</sst>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413]mmmm/yy;@"/>
    <numFmt numFmtId="166" formatCode="_ * #,##0_ ;_ * \-#,##0_ ;_ * &quot;-&quot;??_ ;_ @_ "/>
    <numFmt numFmtId="167" formatCode="dd/mm/yy;@"/>
    <numFmt numFmtId="168" formatCode="[$-413]d\ mmmm\ yyyy;@"/>
  </numFmts>
  <fonts count="42" x14ac:knownFonts="1">
    <font>
      <sz val="10"/>
      <color theme="1"/>
      <name val="Arial"/>
      <family val="2"/>
    </font>
    <font>
      <sz val="10"/>
      <color theme="1"/>
      <name val="Arial"/>
      <family val="2"/>
    </font>
    <font>
      <sz val="11"/>
      <color theme="1"/>
      <name val="Calibri"/>
      <family val="2"/>
    </font>
    <font>
      <b/>
      <sz val="11"/>
      <color theme="1"/>
      <name val="Calibri"/>
      <family val="2"/>
    </font>
    <font>
      <b/>
      <sz val="12"/>
      <color theme="1"/>
      <name val="Calibri"/>
      <family val="2"/>
    </font>
    <font>
      <sz val="12"/>
      <color theme="1"/>
      <name val="Arial"/>
      <family val="2"/>
    </font>
    <font>
      <sz val="12"/>
      <color theme="1"/>
      <name val="Calibri"/>
      <family val="2"/>
    </font>
    <font>
      <sz val="12"/>
      <color rgb="FFA6A6A6"/>
      <name val="Calibri"/>
      <family val="2"/>
    </font>
    <font>
      <b/>
      <sz val="12"/>
      <name val="Calibri"/>
      <family val="2"/>
    </font>
    <font>
      <sz val="10"/>
      <name val="Calibri"/>
      <family val="2"/>
    </font>
    <font>
      <sz val="11"/>
      <name val="Calibri"/>
      <family val="2"/>
    </font>
    <font>
      <sz val="12"/>
      <name val="Calibri"/>
      <family val="2"/>
    </font>
    <font>
      <i/>
      <sz val="11"/>
      <name val="Calibri"/>
      <family val="2"/>
    </font>
    <font>
      <b/>
      <sz val="11"/>
      <name val="Calibri"/>
      <family val="2"/>
    </font>
    <font>
      <b/>
      <sz val="16"/>
      <name val="Calibri"/>
      <family val="2"/>
    </font>
    <font>
      <b/>
      <sz val="14"/>
      <name val="Calibri"/>
      <family val="2"/>
    </font>
    <font>
      <b/>
      <sz val="10"/>
      <name val="Calibri"/>
      <family val="2"/>
    </font>
    <font>
      <b/>
      <vertAlign val="superscript"/>
      <sz val="12"/>
      <name val="Calibri"/>
      <family val="2"/>
    </font>
    <font>
      <i/>
      <sz val="12"/>
      <name val="Calibri"/>
      <family val="2"/>
    </font>
    <font>
      <sz val="9"/>
      <color indexed="81"/>
      <name val="Tahoma"/>
      <family val="2"/>
    </font>
    <font>
      <b/>
      <sz val="9"/>
      <color indexed="81"/>
      <name val="Tahoma"/>
      <family val="2"/>
    </font>
    <font>
      <sz val="11"/>
      <color theme="0"/>
      <name val="Calibri"/>
      <family val="2"/>
    </font>
    <font>
      <b/>
      <i/>
      <sz val="12"/>
      <name val="Calibri"/>
      <family val="2"/>
    </font>
    <font>
      <b/>
      <i/>
      <sz val="11"/>
      <name val="Calibri"/>
      <family val="2"/>
    </font>
    <font>
      <sz val="14"/>
      <name val="Calibri"/>
      <family val="2"/>
    </font>
    <font>
      <i/>
      <sz val="10"/>
      <name val="Calibri"/>
      <family val="2"/>
    </font>
    <font>
      <i/>
      <sz val="9"/>
      <name val="Calibri"/>
      <family val="2"/>
    </font>
    <font>
      <sz val="3"/>
      <color theme="1"/>
      <name val="Calibri"/>
      <family val="2"/>
    </font>
    <font>
      <sz val="3"/>
      <color theme="0"/>
      <name val="Calibri"/>
      <family val="2"/>
    </font>
    <font>
      <sz val="3"/>
      <name val="Calibri"/>
      <family val="2"/>
    </font>
    <font>
      <b/>
      <sz val="16"/>
      <color theme="1"/>
      <name val="Calibri"/>
      <family val="2"/>
    </font>
    <font>
      <sz val="10"/>
      <color rgb="FF000000"/>
      <name val="Calibri"/>
      <family val="2"/>
    </font>
    <font>
      <b/>
      <u/>
      <sz val="10"/>
      <color rgb="FF000000"/>
      <name val="Calibri"/>
      <family val="2"/>
    </font>
    <font>
      <b/>
      <sz val="10"/>
      <color rgb="FF000000"/>
      <name val="Calibri"/>
      <family val="2"/>
    </font>
    <font>
      <sz val="10"/>
      <color theme="1"/>
      <name val="Calibri"/>
      <family val="2"/>
    </font>
    <font>
      <sz val="10"/>
      <color theme="0"/>
      <name val="Calibri"/>
      <family val="2"/>
    </font>
    <font>
      <b/>
      <sz val="10"/>
      <color theme="1"/>
      <name val="Calibri"/>
      <family val="2"/>
    </font>
    <font>
      <i/>
      <sz val="9"/>
      <color theme="1"/>
      <name val="Calibri"/>
      <family val="2"/>
    </font>
    <font>
      <i/>
      <sz val="12"/>
      <color theme="1"/>
      <name val="Calibri"/>
      <family val="2"/>
    </font>
    <font>
      <i/>
      <sz val="3"/>
      <name val="Calibri"/>
      <family val="2"/>
    </font>
    <font>
      <b/>
      <sz val="3"/>
      <name val="Calibri"/>
      <family val="2"/>
    </font>
    <font>
      <b/>
      <sz val="20"/>
      <color rgb="FFFF0000"/>
      <name val="Symbol"/>
      <family val="1"/>
      <charset val="2"/>
    </font>
  </fonts>
  <fills count="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E6F1DF"/>
        <bgColor indexed="64"/>
      </patternFill>
    </fill>
  </fills>
  <borders count="3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0">
    <xf numFmtId="0" fontId="0" fillId="0" borderId="0" xfId="0"/>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6" fillId="0" borderId="3" xfId="0" applyFont="1" applyBorder="1" applyAlignment="1">
      <alignment vertical="top" wrapText="1"/>
    </xf>
    <xf numFmtId="0" fontId="6" fillId="0" borderId="0" xfId="0" applyFont="1" applyAlignment="1">
      <alignment vertical="top"/>
    </xf>
    <xf numFmtId="0" fontId="7" fillId="0" borderId="3" xfId="0" applyFont="1" applyBorder="1" applyAlignment="1" applyProtection="1">
      <alignment vertical="top" wrapText="1"/>
      <protection locked="0"/>
    </xf>
    <xf numFmtId="0" fontId="7" fillId="0" borderId="3" xfId="0" applyFont="1" applyBorder="1" applyAlignment="1">
      <alignment vertical="top" wrapText="1"/>
    </xf>
    <xf numFmtId="0" fontId="9" fillId="0" borderId="0" xfId="0" applyFont="1" applyAlignment="1">
      <alignment vertical="top"/>
    </xf>
    <xf numFmtId="0" fontId="10" fillId="0" borderId="0" xfId="0" applyFont="1" applyAlignment="1">
      <alignment vertical="top"/>
    </xf>
    <xf numFmtId="0" fontId="10"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xf>
    <xf numFmtId="0" fontId="12" fillId="3" borderId="18" xfId="0" applyFont="1" applyFill="1" applyBorder="1" applyAlignment="1">
      <alignment vertical="top"/>
    </xf>
    <xf numFmtId="0" fontId="12" fillId="3" borderId="19" xfId="0" applyFont="1" applyFill="1" applyBorder="1" applyAlignment="1">
      <alignment vertical="top"/>
    </xf>
    <xf numFmtId="0" fontId="12" fillId="3" borderId="20" xfId="0" applyFont="1" applyFill="1" applyBorder="1" applyAlignment="1">
      <alignment vertical="top"/>
    </xf>
    <xf numFmtId="0" fontId="12" fillId="3" borderId="3" xfId="0" applyFont="1" applyFill="1" applyBorder="1" applyAlignment="1">
      <alignment vertical="top"/>
    </xf>
    <xf numFmtId="0" fontId="8" fillId="0" borderId="14" xfId="0" applyFont="1" applyBorder="1" applyAlignment="1">
      <alignment horizontal="center" vertical="top"/>
    </xf>
    <xf numFmtId="0" fontId="10" fillId="0" borderId="10" xfId="0" applyFont="1" applyBorder="1" applyAlignment="1">
      <alignment vertical="top"/>
    </xf>
    <xf numFmtId="0" fontId="10" fillId="0" borderId="10" xfId="0" applyFont="1" applyBorder="1" applyAlignment="1">
      <alignment vertical="top" wrapText="1"/>
    </xf>
    <xf numFmtId="0" fontId="10" fillId="0" borderId="16" xfId="0" applyFont="1" applyBorder="1" applyAlignment="1">
      <alignment vertical="top"/>
    </xf>
    <xf numFmtId="0" fontId="10" fillId="0" borderId="17" xfId="0" applyFont="1" applyBorder="1" applyAlignment="1">
      <alignment vertical="top" wrapText="1"/>
    </xf>
    <xf numFmtId="165" fontId="10" fillId="0" borderId="17" xfId="0" applyNumberFormat="1" applyFont="1" applyBorder="1" applyAlignment="1">
      <alignment vertical="top" wrapText="1"/>
    </xf>
    <xf numFmtId="0" fontId="10" fillId="0" borderId="14" xfId="0" applyFont="1" applyBorder="1" applyAlignment="1">
      <alignment vertical="top"/>
    </xf>
    <xf numFmtId="0" fontId="8" fillId="0" borderId="10" xfId="0" applyFont="1" applyBorder="1" applyAlignment="1">
      <alignment horizontal="center" vertical="top"/>
    </xf>
    <xf numFmtId="0" fontId="12" fillId="0" borderId="10" xfId="0" applyFont="1" applyBorder="1" applyAlignment="1">
      <alignment vertical="top"/>
    </xf>
    <xf numFmtId="164" fontId="9" fillId="0" borderId="0" xfId="0" applyNumberFormat="1" applyFont="1" applyAlignment="1">
      <alignment vertical="top"/>
    </xf>
    <xf numFmtId="0" fontId="10" fillId="4" borderId="21" xfId="0" applyFont="1" applyFill="1" applyBorder="1" applyAlignment="1">
      <alignment vertical="top"/>
    </xf>
    <xf numFmtId="165" fontId="10" fillId="0" borderId="17" xfId="0" applyNumberFormat="1" applyFont="1" applyBorder="1" applyAlignment="1">
      <alignment vertical="top"/>
    </xf>
    <xf numFmtId="0" fontId="10" fillId="0" borderId="17" xfId="0" applyFont="1" applyBorder="1" applyAlignment="1">
      <alignment vertical="top"/>
    </xf>
    <xf numFmtId="0" fontId="10" fillId="4" borderId="2" xfId="0" applyFont="1" applyFill="1" applyBorder="1" applyAlignment="1">
      <alignment vertical="top"/>
    </xf>
    <xf numFmtId="0" fontId="10" fillId="0" borderId="11" xfId="0" applyFont="1" applyBorder="1" applyAlignment="1">
      <alignment vertical="top"/>
    </xf>
    <xf numFmtId="0" fontId="10" fillId="0" borderId="12" xfId="0" applyFont="1" applyBorder="1" applyAlignment="1">
      <alignment vertical="top"/>
    </xf>
    <xf numFmtId="9" fontId="10" fillId="0" borderId="9" xfId="2" applyFont="1" applyBorder="1" applyAlignment="1">
      <alignment vertical="top"/>
    </xf>
    <xf numFmtId="0" fontId="10" fillId="0" borderId="9" xfId="0" applyFont="1" applyBorder="1" applyAlignment="1">
      <alignment vertical="top"/>
    </xf>
    <xf numFmtId="164" fontId="16" fillId="0" borderId="0" xfId="0" applyNumberFormat="1" applyFont="1" applyAlignment="1">
      <alignment vertical="top"/>
    </xf>
    <xf numFmtId="0" fontId="15" fillId="4" borderId="1" xfId="0" applyFont="1" applyFill="1" applyBorder="1" applyAlignment="1">
      <alignment vertical="top"/>
    </xf>
    <xf numFmtId="0" fontId="12" fillId="3" borderId="3" xfId="0" applyFont="1" applyFill="1" applyBorder="1" applyAlignment="1">
      <alignment horizontal="center" vertical="top"/>
    </xf>
    <xf numFmtId="164" fontId="10" fillId="0" borderId="0" xfId="0" applyNumberFormat="1" applyFont="1" applyAlignment="1">
      <alignment vertical="top"/>
    </xf>
    <xf numFmtId="2" fontId="10" fillId="0" borderId="18" xfId="0" applyNumberFormat="1" applyFont="1" applyBorder="1" applyAlignment="1">
      <alignment vertical="top"/>
    </xf>
    <xf numFmtId="2" fontId="10" fillId="0" borderId="19" xfId="0" applyNumberFormat="1" applyFont="1" applyBorder="1" applyAlignment="1">
      <alignment vertical="top"/>
    </xf>
    <xf numFmtId="2" fontId="10" fillId="0" borderId="20" xfId="0" applyNumberFormat="1" applyFont="1" applyBorder="1" applyAlignment="1">
      <alignment vertical="top"/>
    </xf>
    <xf numFmtId="2" fontId="13" fillId="0" borderId="3" xfId="0" applyNumberFormat="1" applyFont="1" applyBorder="1" applyAlignment="1">
      <alignment vertical="top"/>
    </xf>
    <xf numFmtId="2" fontId="10" fillId="0" borderId="3" xfId="0" applyNumberFormat="1" applyFont="1" applyBorder="1" applyAlignment="1">
      <alignment vertical="top"/>
    </xf>
    <xf numFmtId="164" fontId="10" fillId="0" borderId="18" xfId="0" applyNumberFormat="1" applyFont="1" applyBorder="1" applyAlignment="1">
      <alignment vertical="top"/>
    </xf>
    <xf numFmtId="164" fontId="10" fillId="0" borderId="19" xfId="0" applyNumberFormat="1" applyFont="1" applyBorder="1" applyAlignment="1">
      <alignment vertical="top"/>
    </xf>
    <xf numFmtId="164" fontId="13" fillId="0" borderId="3" xfId="0" applyNumberFormat="1" applyFont="1" applyBorder="1" applyAlignment="1">
      <alignment vertical="top"/>
    </xf>
    <xf numFmtId="0" fontId="12" fillId="3" borderId="7" xfId="0" applyFont="1" applyFill="1" applyBorder="1" applyAlignment="1">
      <alignment vertical="top" wrapText="1"/>
    </xf>
    <xf numFmtId="0" fontId="12" fillId="3" borderId="3" xfId="0" applyFont="1" applyFill="1" applyBorder="1" applyAlignment="1">
      <alignment vertical="top" wrapText="1"/>
    </xf>
    <xf numFmtId="0" fontId="12" fillId="3" borderId="16" xfId="0" applyFont="1" applyFill="1" applyBorder="1" applyAlignment="1">
      <alignment vertical="top" wrapText="1"/>
    </xf>
    <xf numFmtId="0" fontId="12" fillId="3" borderId="14" xfId="0" applyFont="1" applyFill="1" applyBorder="1" applyAlignment="1">
      <alignment horizontal="center" vertical="top" wrapText="1"/>
    </xf>
    <xf numFmtId="164" fontId="2" fillId="0" borderId="0" xfId="0" applyNumberFormat="1" applyFont="1" applyAlignment="1">
      <alignment vertical="top"/>
    </xf>
    <xf numFmtId="0" fontId="12" fillId="0" borderId="0" xfId="0" applyFont="1" applyAlignment="1">
      <alignment horizontal="left" vertical="top" wrapText="1"/>
    </xf>
    <xf numFmtId="0" fontId="12" fillId="3" borderId="3" xfId="0" applyFont="1" applyFill="1" applyBorder="1" applyAlignment="1">
      <alignment horizontal="center" vertical="top" wrapText="1"/>
    </xf>
    <xf numFmtId="0" fontId="13" fillId="0" borderId="0" xfId="0" applyFont="1" applyAlignment="1">
      <alignment vertical="top"/>
    </xf>
    <xf numFmtId="0" fontId="16" fillId="0" borderId="0" xfId="0" applyFont="1" applyAlignment="1">
      <alignment vertical="top"/>
    </xf>
    <xf numFmtId="0" fontId="10" fillId="0" borderId="18" xfId="0" applyFont="1" applyBorder="1" applyAlignment="1">
      <alignment vertical="top"/>
    </xf>
    <xf numFmtId="0" fontId="10" fillId="0" borderId="18" xfId="0" applyFont="1" applyBorder="1" applyAlignment="1">
      <alignment horizontal="center" vertical="top"/>
    </xf>
    <xf numFmtId="0" fontId="10" fillId="0" borderId="20" xfId="0" applyFont="1" applyBorder="1" applyAlignment="1">
      <alignment vertical="top"/>
    </xf>
    <xf numFmtId="0" fontId="10" fillId="0" borderId="20" xfId="0" applyFont="1" applyBorder="1" applyAlignment="1">
      <alignment horizontal="center" vertical="top"/>
    </xf>
    <xf numFmtId="0" fontId="4" fillId="0" borderId="0" xfId="0" applyFont="1" applyAlignment="1">
      <alignment vertical="top" wrapText="1"/>
    </xf>
    <xf numFmtId="0" fontId="0" fillId="0" borderId="0" xfId="0" applyAlignment="1">
      <alignment vertical="top"/>
    </xf>
    <xf numFmtId="0" fontId="6" fillId="0" borderId="0" xfId="0" applyFont="1" applyAlignment="1">
      <alignment vertical="top" wrapText="1"/>
    </xf>
    <xf numFmtId="0" fontId="5" fillId="0" borderId="0" xfId="0" applyFont="1" applyAlignment="1">
      <alignment vertical="top" wrapText="1"/>
    </xf>
    <xf numFmtId="0" fontId="7" fillId="2" borderId="3" xfId="0" applyFont="1" applyFill="1" applyBorder="1" applyAlignment="1" applyProtection="1">
      <alignment vertical="top" wrapText="1"/>
      <protection locked="0"/>
    </xf>
    <xf numFmtId="0" fontId="6" fillId="2" borderId="3" xfId="0" applyFont="1" applyFill="1" applyBorder="1" applyAlignment="1" applyProtection="1">
      <alignment vertical="top" wrapText="1"/>
      <protection locked="0"/>
    </xf>
    <xf numFmtId="0" fontId="10" fillId="2" borderId="18" xfId="0" applyFont="1" applyFill="1" applyBorder="1" applyAlignment="1" applyProtection="1">
      <alignment vertical="top" wrapText="1"/>
      <protection locked="0"/>
    </xf>
    <xf numFmtId="9" fontId="10" fillId="2" borderId="18" xfId="2" applyFont="1" applyFill="1" applyBorder="1" applyAlignment="1" applyProtection="1">
      <alignment vertical="top"/>
      <protection locked="0"/>
    </xf>
    <xf numFmtId="0" fontId="10" fillId="2" borderId="19" xfId="0" applyFont="1" applyFill="1" applyBorder="1" applyAlignment="1" applyProtection="1">
      <alignment vertical="top" wrapText="1"/>
      <protection locked="0"/>
    </xf>
    <xf numFmtId="9" fontId="10" fillId="2" borderId="19" xfId="2" applyFont="1" applyFill="1" applyBorder="1" applyAlignment="1" applyProtection="1">
      <alignment vertical="top"/>
      <protection locked="0"/>
    </xf>
    <xf numFmtId="0" fontId="10" fillId="2" borderId="20" xfId="0" applyFont="1" applyFill="1" applyBorder="1" applyAlignment="1" applyProtection="1">
      <alignment vertical="top" wrapText="1"/>
      <protection locked="0"/>
    </xf>
    <xf numFmtId="9" fontId="10" fillId="2" borderId="20" xfId="2" applyFont="1" applyFill="1" applyBorder="1" applyAlignment="1" applyProtection="1">
      <alignment vertical="top"/>
      <protection locked="0"/>
    </xf>
    <xf numFmtId="0" fontId="10" fillId="2" borderId="3" xfId="0" applyFont="1" applyFill="1" applyBorder="1" applyAlignment="1" applyProtection="1">
      <alignment vertical="top"/>
      <protection locked="0"/>
    </xf>
    <xf numFmtId="0" fontId="10" fillId="2" borderId="3" xfId="0" applyFont="1" applyFill="1" applyBorder="1" applyAlignment="1" applyProtection="1">
      <alignment vertical="top" wrapText="1"/>
      <protection locked="0"/>
    </xf>
    <xf numFmtId="9" fontId="10" fillId="2" borderId="3" xfId="2" applyFont="1" applyFill="1" applyBorder="1" applyAlignment="1" applyProtection="1">
      <alignment vertical="top"/>
      <protection locked="0"/>
    </xf>
    <xf numFmtId="166" fontId="10" fillId="2" borderId="18" xfId="1" applyNumberFormat="1" applyFont="1" applyFill="1" applyBorder="1" applyAlignment="1" applyProtection="1">
      <alignment vertical="top"/>
      <protection locked="0"/>
    </xf>
    <xf numFmtId="166" fontId="10" fillId="2" borderId="19" xfId="1" applyNumberFormat="1" applyFont="1" applyFill="1" applyBorder="1" applyAlignment="1" applyProtection="1">
      <alignment vertical="top"/>
      <protection locked="0"/>
    </xf>
    <xf numFmtId="166" fontId="10" fillId="2" borderId="20" xfId="1" applyNumberFormat="1" applyFont="1" applyFill="1" applyBorder="1" applyAlignment="1" applyProtection="1">
      <alignment vertical="top"/>
      <protection locked="0"/>
    </xf>
    <xf numFmtId="166" fontId="10" fillId="2" borderId="3" xfId="1" applyNumberFormat="1" applyFont="1" applyFill="1" applyBorder="1" applyAlignment="1" applyProtection="1">
      <alignment vertical="top"/>
      <protection locked="0"/>
    </xf>
    <xf numFmtId="166" fontId="10" fillId="2" borderId="22" xfId="1" applyNumberFormat="1" applyFont="1" applyFill="1" applyBorder="1" applyAlignment="1" applyProtection="1">
      <alignment vertical="top" wrapText="1"/>
      <protection locked="0"/>
    </xf>
    <xf numFmtId="166" fontId="10" fillId="2" borderId="18" xfId="1" applyNumberFormat="1" applyFont="1" applyFill="1" applyBorder="1" applyAlignment="1" applyProtection="1">
      <alignment vertical="top" wrapText="1"/>
      <protection locked="0"/>
    </xf>
    <xf numFmtId="166" fontId="10" fillId="2" borderId="25" xfId="1" applyNumberFormat="1" applyFont="1" applyFill="1" applyBorder="1" applyAlignment="1" applyProtection="1">
      <alignment vertical="top" wrapText="1"/>
      <protection locked="0"/>
    </xf>
    <xf numFmtId="166" fontId="10" fillId="2" borderId="19" xfId="1" applyNumberFormat="1" applyFont="1" applyFill="1" applyBorder="1" applyAlignment="1" applyProtection="1">
      <alignment vertical="top" wrapText="1"/>
      <protection locked="0"/>
    </xf>
    <xf numFmtId="166" fontId="10" fillId="2" borderId="28" xfId="1" applyNumberFormat="1" applyFont="1" applyFill="1" applyBorder="1" applyAlignment="1" applyProtection="1">
      <alignment vertical="top" wrapText="1"/>
      <protection locked="0"/>
    </xf>
    <xf numFmtId="166" fontId="10" fillId="2" borderId="20" xfId="1" applyNumberFormat="1" applyFont="1" applyFill="1" applyBorder="1" applyAlignment="1" applyProtection="1">
      <alignment vertical="top" wrapText="1"/>
      <protection locked="0"/>
    </xf>
    <xf numFmtId="0" fontId="10" fillId="2" borderId="22" xfId="0" applyFont="1" applyFill="1" applyBorder="1" applyAlignment="1" applyProtection="1">
      <alignment vertical="top" wrapText="1"/>
      <protection locked="0"/>
    </xf>
    <xf numFmtId="0" fontId="10" fillId="2" borderId="25" xfId="0" applyFont="1" applyFill="1" applyBorder="1" applyAlignment="1" applyProtection="1">
      <alignment vertical="top" wrapText="1"/>
      <protection locked="0"/>
    </xf>
    <xf numFmtId="0" fontId="10" fillId="2" borderId="28" xfId="0" applyFont="1" applyFill="1" applyBorder="1" applyAlignment="1" applyProtection="1">
      <alignment vertical="top" wrapText="1"/>
      <protection locked="0"/>
    </xf>
    <xf numFmtId="0" fontId="24" fillId="4" borderId="21" xfId="0" applyFont="1" applyFill="1" applyBorder="1" applyAlignment="1">
      <alignment vertical="top"/>
    </xf>
    <xf numFmtId="0" fontId="24" fillId="4" borderId="2" xfId="0" applyFont="1" applyFill="1" applyBorder="1" applyAlignment="1">
      <alignment vertical="top"/>
    </xf>
    <xf numFmtId="0" fontId="24" fillId="0" borderId="0" xfId="0" applyFont="1" applyAlignment="1">
      <alignment vertical="top"/>
    </xf>
    <xf numFmtId="0" fontId="2" fillId="0" borderId="0" xfId="0" applyFont="1" applyAlignment="1">
      <alignment horizontal="center" vertical="top"/>
    </xf>
    <xf numFmtId="0" fontId="27" fillId="0" borderId="0" xfId="0" applyFont="1" applyAlignment="1">
      <alignment vertical="top"/>
    </xf>
    <xf numFmtId="0" fontId="29" fillId="0" borderId="0" xfId="0" applyFont="1" applyAlignment="1">
      <alignment vertical="top"/>
    </xf>
    <xf numFmtId="0" fontId="13" fillId="3" borderId="3" xfId="0" applyFont="1" applyFill="1" applyBorder="1" applyAlignment="1">
      <alignment horizontal="center" vertical="center" wrapText="1"/>
    </xf>
    <xf numFmtId="0" fontId="30" fillId="0" borderId="0" xfId="0" applyFont="1" applyAlignment="1">
      <alignment vertical="top"/>
    </xf>
    <xf numFmtId="0" fontId="13" fillId="3" borderId="3" xfId="0" applyFont="1" applyFill="1" applyBorder="1" applyAlignment="1">
      <alignment horizontal="center" vertical="top" wrapText="1"/>
    </xf>
    <xf numFmtId="0" fontId="15" fillId="5" borderId="1" xfId="0" applyFont="1" applyFill="1" applyBorder="1" applyAlignment="1">
      <alignment vertical="top"/>
    </xf>
    <xf numFmtId="0" fontId="15" fillId="5" borderId="21" xfId="0" applyFont="1" applyFill="1" applyBorder="1" applyAlignment="1">
      <alignment vertical="top"/>
    </xf>
    <xf numFmtId="0" fontId="10" fillId="5" borderId="21" xfId="0" applyFont="1" applyFill="1" applyBorder="1" applyAlignment="1">
      <alignment vertical="top"/>
    </xf>
    <xf numFmtId="0" fontId="26" fillId="5" borderId="21" xfId="0" applyFont="1" applyFill="1" applyBorder="1" applyAlignment="1">
      <alignment vertical="center"/>
    </xf>
    <xf numFmtId="0" fontId="29" fillId="0" borderId="0" xfId="0" applyFont="1" applyAlignment="1">
      <alignment horizontal="center" vertical="top"/>
    </xf>
    <xf numFmtId="0" fontId="27" fillId="0" borderId="0" xfId="0" applyFont="1" applyAlignment="1">
      <alignment horizontal="center" vertical="top"/>
    </xf>
    <xf numFmtId="0" fontId="10" fillId="5" borderId="2" xfId="0" applyFont="1" applyFill="1" applyBorder="1" applyAlignment="1">
      <alignment horizontal="center" vertical="top"/>
    </xf>
    <xf numFmtId="0" fontId="2" fillId="0" borderId="5" xfId="0" applyFont="1" applyBorder="1" applyAlignment="1">
      <alignment horizontal="center" vertical="top"/>
    </xf>
    <xf numFmtId="0" fontId="3" fillId="3" borderId="7" xfId="0" applyFont="1" applyFill="1" applyBorder="1" applyAlignment="1">
      <alignment vertical="top"/>
    </xf>
    <xf numFmtId="0" fontId="2" fillId="3" borderId="13" xfId="0" applyFont="1" applyFill="1" applyBorder="1" applyAlignment="1">
      <alignment vertical="top"/>
    </xf>
    <xf numFmtId="164" fontId="2" fillId="3" borderId="13" xfId="0" applyNumberFormat="1" applyFont="1" applyFill="1" applyBorder="1" applyAlignment="1">
      <alignment vertical="top"/>
    </xf>
    <xf numFmtId="164" fontId="3" fillId="3" borderId="9" xfId="0" applyNumberFormat="1" applyFont="1" applyFill="1" applyBorder="1" applyAlignment="1">
      <alignment horizontal="center" vertical="top"/>
    </xf>
    <xf numFmtId="0" fontId="2" fillId="3" borderId="4" xfId="0" applyFont="1" applyFill="1" applyBorder="1" applyAlignment="1">
      <alignment horizontal="center" vertical="top"/>
    </xf>
    <xf numFmtId="0" fontId="27" fillId="3" borderId="5" xfId="0" applyFont="1" applyFill="1" applyBorder="1" applyAlignment="1">
      <alignment horizontal="center" vertical="top"/>
    </xf>
    <xf numFmtId="0" fontId="2" fillId="3" borderId="5" xfId="0" applyFont="1" applyFill="1" applyBorder="1" applyAlignment="1">
      <alignment horizontal="center" vertical="top"/>
    </xf>
    <xf numFmtId="0" fontId="3" fillId="3" borderId="5" xfId="0" applyFont="1" applyFill="1" applyBorder="1" applyAlignment="1">
      <alignment horizontal="center" vertical="top"/>
    </xf>
    <xf numFmtId="0" fontId="31" fillId="0" borderId="0" xfId="0" applyFont="1" applyAlignment="1">
      <alignment vertical="top" wrapText="1"/>
    </xf>
    <xf numFmtId="0" fontId="34" fillId="0" borderId="0" xfId="0" applyFont="1" applyAlignment="1">
      <alignment vertical="top"/>
    </xf>
    <xf numFmtId="0" fontId="34" fillId="3" borderId="5" xfId="0" applyFont="1" applyFill="1" applyBorder="1" applyAlignment="1">
      <alignment horizontal="center" vertical="top"/>
    </xf>
    <xf numFmtId="0" fontId="34" fillId="0" borderId="0" xfId="0" applyFont="1" applyAlignment="1">
      <alignment horizontal="left" vertical="top" wrapText="1"/>
    </xf>
    <xf numFmtId="0" fontId="34" fillId="3" borderId="4" xfId="0" applyFont="1" applyFill="1" applyBorder="1" applyAlignment="1">
      <alignment horizontal="center" vertical="top"/>
    </xf>
    <xf numFmtId="0" fontId="36" fillId="0" borderId="0" xfId="0" applyFont="1" applyAlignment="1">
      <alignment vertical="top"/>
    </xf>
    <xf numFmtId="0" fontId="36" fillId="3" borderId="5" xfId="0" applyFont="1" applyFill="1" applyBorder="1" applyAlignment="1">
      <alignment horizontal="center" vertical="top"/>
    </xf>
    <xf numFmtId="0" fontId="36" fillId="3" borderId="4" xfId="0" applyFont="1" applyFill="1" applyBorder="1" applyAlignment="1">
      <alignment horizontal="center" vertical="top"/>
    </xf>
    <xf numFmtId="0" fontId="26" fillId="5" borderId="21" xfId="0" applyFont="1" applyFill="1" applyBorder="1" applyAlignment="1">
      <alignment horizontal="center" vertical="center"/>
    </xf>
    <xf numFmtId="0" fontId="15" fillId="5" borderId="21" xfId="0" applyFont="1" applyFill="1" applyBorder="1" applyAlignment="1">
      <alignment horizontal="center" vertical="center"/>
    </xf>
    <xf numFmtId="0" fontId="10" fillId="5" borderId="21" xfId="0" applyFont="1" applyFill="1" applyBorder="1" applyAlignment="1">
      <alignment horizontal="center" vertical="center"/>
    </xf>
    <xf numFmtId="0" fontId="27" fillId="0" borderId="0" xfId="0" applyFont="1" applyAlignment="1">
      <alignment horizontal="center" vertical="center"/>
    </xf>
    <xf numFmtId="0" fontId="3" fillId="0" borderId="0" xfId="0" applyFont="1" applyAlignment="1">
      <alignment horizontal="center" vertical="center"/>
    </xf>
    <xf numFmtId="0" fontId="34" fillId="0" borderId="0" xfId="0" applyFont="1" applyAlignment="1">
      <alignment horizontal="center" vertical="center"/>
    </xf>
    <xf numFmtId="2" fontId="34" fillId="0" borderId="0" xfId="0" applyNumberFormat="1" applyFont="1" applyAlignment="1">
      <alignment horizontal="center" vertical="center"/>
    </xf>
    <xf numFmtId="164" fontId="34" fillId="0" borderId="0" xfId="0" applyNumberFormat="1" applyFont="1" applyAlignment="1">
      <alignment horizontal="center" vertical="center"/>
    </xf>
    <xf numFmtId="2" fontId="27" fillId="0" borderId="0" xfId="0" applyNumberFormat="1" applyFont="1" applyAlignment="1">
      <alignment horizontal="center" vertical="center"/>
    </xf>
    <xf numFmtId="0" fontId="2" fillId="0" borderId="0" xfId="0" applyFont="1" applyAlignment="1">
      <alignment horizontal="center" vertical="center"/>
    </xf>
    <xf numFmtId="2"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2" fillId="3" borderId="13" xfId="0" applyFont="1" applyFill="1" applyBorder="1" applyAlignment="1">
      <alignment horizontal="center" vertical="center"/>
    </xf>
    <xf numFmtId="164" fontId="2" fillId="3" borderId="13" xfId="0" applyNumberFormat="1" applyFont="1" applyFill="1" applyBorder="1" applyAlignment="1">
      <alignment horizontal="center" vertical="center"/>
    </xf>
    <xf numFmtId="0" fontId="35" fillId="0" borderId="0" xfId="0" applyFont="1" applyAlignment="1">
      <alignment horizontal="center" vertical="center"/>
    </xf>
    <xf numFmtId="0" fontId="28" fillId="0" borderId="0" xfId="0" applyFont="1" applyAlignment="1">
      <alignment horizontal="center" vertical="center"/>
    </xf>
    <xf numFmtId="0" fontId="34" fillId="0" borderId="3" xfId="0" applyFont="1" applyBorder="1" applyAlignment="1">
      <alignment horizontal="center" vertical="center"/>
    </xf>
    <xf numFmtId="0" fontId="36" fillId="0" borderId="0" xfId="0" applyFont="1" applyAlignment="1">
      <alignment horizontal="center" vertical="center"/>
    </xf>
    <xf numFmtId="0" fontId="21" fillId="0" borderId="0" xfId="0" applyFont="1" applyAlignment="1">
      <alignment horizontal="center" vertical="center"/>
    </xf>
    <xf numFmtId="164" fontId="27" fillId="0" borderId="0" xfId="0" applyNumberFormat="1" applyFont="1" applyAlignment="1">
      <alignment horizontal="center" vertical="center"/>
    </xf>
    <xf numFmtId="0" fontId="37" fillId="0" borderId="0" xfId="0" applyFont="1" applyAlignment="1">
      <alignment horizontal="left" vertical="top" wrapText="1"/>
    </xf>
    <xf numFmtId="0" fontId="37" fillId="0" borderId="0" xfId="0" applyFont="1" applyAlignment="1">
      <alignment vertical="top" wrapText="1"/>
    </xf>
    <xf numFmtId="0" fontId="5" fillId="2" borderId="0" xfId="0" applyFont="1" applyFill="1" applyAlignment="1">
      <alignment horizontal="center" vertical="center"/>
    </xf>
    <xf numFmtId="167" fontId="13" fillId="3" borderId="3" xfId="0" applyNumberFormat="1" applyFont="1" applyFill="1" applyBorder="1" applyAlignment="1">
      <alignment horizontal="center" vertical="top" wrapText="1"/>
    </xf>
    <xf numFmtId="167" fontId="13" fillId="3" borderId="3" xfId="0" applyNumberFormat="1" applyFont="1" applyFill="1" applyBorder="1" applyAlignment="1">
      <alignment vertical="center" wrapText="1"/>
    </xf>
    <xf numFmtId="0" fontId="29" fillId="0" borderId="10" xfId="0" applyFont="1" applyBorder="1" applyAlignment="1">
      <alignment vertical="top"/>
    </xf>
    <xf numFmtId="0" fontId="29" fillId="0" borderId="12" xfId="0" applyFont="1" applyBorder="1" applyAlignment="1">
      <alignment vertical="top"/>
    </xf>
    <xf numFmtId="0" fontId="39" fillId="3" borderId="3" xfId="0" applyFont="1" applyFill="1" applyBorder="1" applyAlignment="1">
      <alignment horizontal="center" vertical="top"/>
    </xf>
    <xf numFmtId="0" fontId="40" fillId="0" borderId="0" xfId="0" applyFont="1" applyAlignment="1">
      <alignment vertical="top"/>
    </xf>
    <xf numFmtId="0" fontId="40" fillId="0" borderId="0" xfId="0" applyFont="1" applyAlignment="1">
      <alignment horizontal="left" vertical="top" wrapText="1"/>
    </xf>
    <xf numFmtId="0" fontId="6" fillId="0" borderId="0" xfId="0" applyFont="1" applyAlignment="1">
      <alignment horizontal="center" vertical="top"/>
    </xf>
    <xf numFmtId="0" fontId="41" fillId="0" borderId="0" xfId="0" applyFont="1" applyAlignment="1">
      <alignment horizontal="center" vertical="center"/>
    </xf>
    <xf numFmtId="0" fontId="10" fillId="3" borderId="7" xfId="0" applyFont="1" applyFill="1" applyBorder="1" applyAlignment="1">
      <alignment vertical="center" wrapText="1"/>
    </xf>
    <xf numFmtId="164" fontId="13" fillId="3" borderId="3" xfId="0" applyNumberFormat="1" applyFont="1" applyFill="1" applyBorder="1" applyAlignment="1">
      <alignment horizontal="center" vertical="center" wrapText="1"/>
    </xf>
    <xf numFmtId="0" fontId="8" fillId="5" borderId="1" xfId="0" applyFont="1" applyFill="1" applyBorder="1" applyAlignment="1">
      <alignment vertical="top"/>
    </xf>
    <xf numFmtId="0" fontId="8" fillId="5" borderId="21" xfId="0" applyFont="1" applyFill="1" applyBorder="1" applyAlignment="1">
      <alignment horizontal="center" vertical="center"/>
    </xf>
    <xf numFmtId="0" fontId="11" fillId="5" borderId="21" xfId="0" applyFont="1" applyFill="1" applyBorder="1" applyAlignment="1">
      <alignment horizontal="center" vertical="center"/>
    </xf>
    <xf numFmtId="0" fontId="11" fillId="5" borderId="2" xfId="0" applyFont="1" applyFill="1" applyBorder="1" applyAlignment="1">
      <alignment horizontal="center" vertical="top"/>
    </xf>
    <xf numFmtId="0" fontId="34" fillId="0" borderId="0" xfId="0" applyFont="1" applyAlignment="1">
      <alignment vertical="top" wrapText="1"/>
    </xf>
    <xf numFmtId="0" fontId="34" fillId="6" borderId="3" xfId="0" applyFont="1" applyFill="1" applyBorder="1" applyAlignment="1" applyProtection="1">
      <alignment horizontal="center" vertical="center"/>
      <protection locked="0"/>
    </xf>
    <xf numFmtId="0" fontId="25" fillId="0" borderId="0" xfId="0" applyFont="1" applyAlignment="1">
      <alignment horizontal="left" vertical="top" wrapText="1"/>
    </xf>
    <xf numFmtId="168" fontId="10" fillId="2" borderId="18" xfId="0" applyNumberFormat="1" applyFont="1" applyFill="1" applyBorder="1" applyAlignment="1" applyProtection="1">
      <alignment vertical="top" wrapText="1"/>
      <protection locked="0"/>
    </xf>
    <xf numFmtId="168" fontId="10" fillId="2" borderId="18" xfId="0" applyNumberFormat="1" applyFont="1" applyFill="1" applyBorder="1" applyAlignment="1" applyProtection="1">
      <alignment vertical="top"/>
      <protection locked="0"/>
    </xf>
    <xf numFmtId="168" fontId="10" fillId="2" borderId="19" xfId="0" applyNumberFormat="1" applyFont="1" applyFill="1" applyBorder="1" applyAlignment="1" applyProtection="1">
      <alignment vertical="top" wrapText="1"/>
      <protection locked="0"/>
    </xf>
    <xf numFmtId="168" fontId="10" fillId="2" borderId="19" xfId="0" applyNumberFormat="1" applyFont="1" applyFill="1" applyBorder="1" applyAlignment="1" applyProtection="1">
      <alignment vertical="top"/>
      <protection locked="0"/>
    </xf>
    <xf numFmtId="168" fontId="10" fillId="2" borderId="20" xfId="0" applyNumberFormat="1" applyFont="1" applyFill="1" applyBorder="1" applyAlignment="1" applyProtection="1">
      <alignment vertical="top" wrapText="1"/>
      <protection locked="0"/>
    </xf>
    <xf numFmtId="168" fontId="10" fillId="2" borderId="20" xfId="0" applyNumberFormat="1" applyFont="1" applyFill="1" applyBorder="1" applyAlignment="1" applyProtection="1">
      <alignment vertical="top"/>
      <protection locked="0"/>
    </xf>
    <xf numFmtId="168" fontId="10" fillId="2" borderId="3" xfId="0" applyNumberFormat="1" applyFont="1" applyFill="1" applyBorder="1" applyAlignment="1" applyProtection="1">
      <alignment vertical="top" wrapText="1"/>
      <protection locked="0"/>
    </xf>
    <xf numFmtId="168" fontId="10" fillId="2" borderId="3" xfId="0" applyNumberFormat="1" applyFont="1" applyFill="1" applyBorder="1" applyAlignment="1" applyProtection="1">
      <alignment vertical="top"/>
      <protection locked="0"/>
    </xf>
    <xf numFmtId="168" fontId="10" fillId="2" borderId="18" xfId="2" applyNumberFormat="1" applyFont="1" applyFill="1" applyBorder="1" applyAlignment="1" applyProtection="1">
      <alignment vertical="top"/>
      <protection locked="0"/>
    </xf>
    <xf numFmtId="168" fontId="10" fillId="2" borderId="19" xfId="2" applyNumberFormat="1" applyFont="1" applyFill="1" applyBorder="1" applyAlignment="1" applyProtection="1">
      <alignment vertical="top"/>
      <protection locked="0"/>
    </xf>
    <xf numFmtId="168" fontId="10" fillId="2" borderId="20" xfId="2" applyNumberFormat="1" applyFont="1" applyFill="1" applyBorder="1" applyAlignment="1" applyProtection="1">
      <alignment vertical="top"/>
      <protection locked="0"/>
    </xf>
    <xf numFmtId="0" fontId="10" fillId="0" borderId="0" xfId="0" applyFont="1" applyAlignment="1">
      <alignment vertical="center" wrapText="1"/>
    </xf>
    <xf numFmtId="167" fontId="13" fillId="0" borderId="0" xfId="0" applyNumberFormat="1" applyFont="1" applyAlignment="1">
      <alignment vertical="center" wrapText="1"/>
    </xf>
    <xf numFmtId="1" fontId="3" fillId="3" borderId="3" xfId="0" applyNumberFormat="1" applyFont="1" applyFill="1" applyBorder="1" applyAlignment="1">
      <alignment horizontal="center" vertical="top"/>
    </xf>
    <xf numFmtId="0" fontId="6" fillId="0" borderId="7" xfId="0" applyFont="1" applyBorder="1" applyAlignment="1">
      <alignment vertical="top" wrapText="1"/>
    </xf>
    <xf numFmtId="0" fontId="6" fillId="0" borderId="8" xfId="0" applyFont="1" applyBorder="1" applyAlignment="1">
      <alignment vertical="top" wrapText="1"/>
    </xf>
    <xf numFmtId="0" fontId="7" fillId="2" borderId="7" xfId="0" applyFont="1" applyFill="1" applyBorder="1" applyAlignment="1" applyProtection="1">
      <alignment vertical="top" wrapText="1"/>
      <protection locked="0"/>
    </xf>
    <xf numFmtId="0" fontId="7" fillId="2" borderId="8" xfId="0" applyFont="1" applyFill="1" applyBorder="1" applyAlignment="1" applyProtection="1">
      <alignment vertical="top" wrapText="1"/>
      <protection locked="0"/>
    </xf>
    <xf numFmtId="14" fontId="7" fillId="2" borderId="7" xfId="0" applyNumberFormat="1" applyFont="1" applyFill="1" applyBorder="1" applyAlignment="1" applyProtection="1">
      <alignment vertical="top" wrapText="1"/>
      <protection locked="0"/>
    </xf>
    <xf numFmtId="0" fontId="6" fillId="0" borderId="0" xfId="0" applyFont="1" applyAlignment="1">
      <alignment horizontal="left" vertical="top" wrapText="1"/>
    </xf>
    <xf numFmtId="0" fontId="5" fillId="2" borderId="4"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10" fillId="2" borderId="28" xfId="0" applyFont="1" applyFill="1" applyBorder="1" applyAlignment="1" applyProtection="1">
      <alignment horizontal="left" vertical="top" wrapText="1"/>
      <protection locked="0"/>
    </xf>
    <xf numFmtId="0" fontId="10" fillId="2" borderId="29" xfId="0" applyFont="1" applyFill="1" applyBorder="1" applyAlignment="1" applyProtection="1">
      <alignment horizontal="left" vertical="top" wrapText="1"/>
      <protection locked="0"/>
    </xf>
    <xf numFmtId="0" fontId="10" fillId="2" borderId="30" xfId="0" applyFont="1" applyFill="1" applyBorder="1" applyAlignment="1" applyProtection="1">
      <alignment horizontal="left" vertical="top" wrapText="1"/>
      <protection locked="0"/>
    </xf>
    <xf numFmtId="0" fontId="8" fillId="0" borderId="15" xfId="0" applyFont="1" applyBorder="1" applyAlignment="1">
      <alignment horizontal="left" vertical="top"/>
    </xf>
    <xf numFmtId="0" fontId="8" fillId="0" borderId="0" xfId="0" applyFont="1" applyAlignment="1">
      <alignment horizontal="left" vertical="top" wrapText="1"/>
    </xf>
    <xf numFmtId="0" fontId="25" fillId="0" borderId="0" xfId="0" applyFont="1" applyAlignment="1">
      <alignment horizontal="left" vertical="top" wrapText="1"/>
    </xf>
    <xf numFmtId="0" fontId="25" fillId="0" borderId="12" xfId="0" applyFont="1" applyBorder="1" applyAlignment="1">
      <alignment horizontal="left" vertical="top" wrapText="1"/>
    </xf>
    <xf numFmtId="0" fontId="8" fillId="0" borderId="12" xfId="0" applyFont="1" applyBorder="1" applyAlignment="1">
      <alignment horizontal="left" vertical="top" wrapText="1"/>
    </xf>
    <xf numFmtId="0" fontId="10" fillId="2" borderId="25" xfId="0" applyFont="1" applyFill="1" applyBorder="1" applyAlignment="1" applyProtection="1">
      <alignment horizontal="left" vertical="top" wrapText="1"/>
      <protection locked="0"/>
    </xf>
    <xf numFmtId="0" fontId="10" fillId="2" borderId="27" xfId="0" applyFont="1" applyFill="1" applyBorder="1" applyAlignment="1" applyProtection="1">
      <alignment horizontal="left" vertical="top" wrapText="1"/>
      <protection locked="0"/>
    </xf>
    <xf numFmtId="0" fontId="10" fillId="2" borderId="22" xfId="0" applyFont="1" applyFill="1" applyBorder="1" applyAlignment="1" applyProtection="1">
      <alignment horizontal="left" vertical="top" wrapText="1"/>
      <protection locked="0"/>
    </xf>
    <xf numFmtId="0" fontId="10" fillId="2" borderId="23" xfId="0" applyFont="1" applyFill="1" applyBorder="1" applyAlignment="1" applyProtection="1">
      <alignment horizontal="left" vertical="top" wrapText="1"/>
      <protection locked="0"/>
    </xf>
    <xf numFmtId="0" fontId="10" fillId="2" borderId="24" xfId="0" applyFont="1" applyFill="1" applyBorder="1" applyAlignment="1" applyProtection="1">
      <alignment horizontal="left" vertical="top" wrapText="1"/>
      <protection locked="0"/>
    </xf>
    <xf numFmtId="0" fontId="10" fillId="2" borderId="26" xfId="0" applyFont="1" applyFill="1" applyBorder="1" applyAlignment="1" applyProtection="1">
      <alignment horizontal="left" vertical="top" wrapText="1"/>
      <protection locked="0"/>
    </xf>
    <xf numFmtId="0" fontId="8" fillId="0" borderId="15" xfId="0" applyFont="1" applyBorder="1" applyAlignment="1">
      <alignment horizontal="left" vertical="top" wrapText="1"/>
    </xf>
    <xf numFmtId="0" fontId="8" fillId="0" borderId="11" xfId="0" applyFont="1" applyBorder="1" applyAlignment="1">
      <alignment horizontal="left" vertical="top" wrapText="1"/>
    </xf>
    <xf numFmtId="0" fontId="9" fillId="2" borderId="14"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9" fillId="2" borderId="11"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12" xfId="0" applyFont="1" applyFill="1" applyBorder="1" applyAlignment="1" applyProtection="1">
      <alignment horizontal="left" vertical="top" wrapText="1"/>
      <protection locked="0"/>
    </xf>
    <xf numFmtId="0" fontId="9" fillId="2" borderId="16" xfId="0" applyFont="1" applyFill="1" applyBorder="1" applyAlignment="1" applyProtection="1">
      <alignment horizontal="left" vertical="top" wrapText="1"/>
      <protection locked="0"/>
    </xf>
    <xf numFmtId="0" fontId="9" fillId="2" borderId="17"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12" fillId="3" borderId="7" xfId="0" applyFont="1" applyFill="1" applyBorder="1" applyAlignment="1">
      <alignment horizontal="center" vertical="top" wrapText="1"/>
    </xf>
    <xf numFmtId="0" fontId="12" fillId="3" borderId="13" xfId="0" applyFont="1" applyFill="1" applyBorder="1" applyAlignment="1">
      <alignment horizontal="center" vertical="top" wrapText="1"/>
    </xf>
    <xf numFmtId="0" fontId="12" fillId="3" borderId="8" xfId="0" applyFont="1" applyFill="1" applyBorder="1" applyAlignment="1">
      <alignment horizontal="center" vertical="top" wrapText="1"/>
    </xf>
    <xf numFmtId="0" fontId="10" fillId="2" borderId="7" xfId="0" applyFont="1" applyFill="1" applyBorder="1" applyAlignment="1" applyProtection="1">
      <alignment horizontal="left" vertical="top" wrapText="1"/>
      <protection locked="0"/>
    </xf>
    <xf numFmtId="0" fontId="10" fillId="2" borderId="13"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29" fillId="0" borderId="0" xfId="0" applyFont="1" applyAlignment="1">
      <alignment horizontal="left" vertical="top" wrapText="1"/>
    </xf>
    <xf numFmtId="0" fontId="12" fillId="3" borderId="3" xfId="0" applyFont="1" applyFill="1" applyBorder="1" applyAlignment="1">
      <alignment horizontal="center" vertical="top" wrapText="1"/>
    </xf>
    <xf numFmtId="0" fontId="12" fillId="3" borderId="4" xfId="0" applyFont="1" applyFill="1" applyBorder="1" applyAlignment="1">
      <alignment horizontal="center" vertical="top" wrapText="1"/>
    </xf>
    <xf numFmtId="0" fontId="12" fillId="3" borderId="6" xfId="0" applyFont="1" applyFill="1" applyBorder="1" applyAlignment="1">
      <alignment horizontal="center" vertical="top" wrapText="1"/>
    </xf>
    <xf numFmtId="0" fontId="8" fillId="0" borderId="0" xfId="0" applyFont="1" applyAlignment="1">
      <alignment horizontal="left" vertical="top"/>
    </xf>
    <xf numFmtId="0" fontId="8" fillId="0" borderId="12" xfId="0" applyFont="1" applyBorder="1" applyAlignment="1">
      <alignment horizontal="left" vertical="top"/>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39" fillId="0" borderId="0" xfId="0" applyFont="1" applyAlignment="1">
      <alignment horizontal="left" vertical="top" wrapText="1"/>
    </xf>
    <xf numFmtId="0" fontId="39" fillId="0" borderId="12" xfId="0" applyFont="1" applyBorder="1" applyAlignment="1">
      <alignment horizontal="left" vertical="top" wrapText="1"/>
    </xf>
    <xf numFmtId="0" fontId="18" fillId="0" borderId="0" xfId="0" applyFont="1" applyAlignment="1">
      <alignment horizontal="left" vertical="top" wrapText="1"/>
    </xf>
    <xf numFmtId="0" fontId="10" fillId="0" borderId="0" xfId="0" applyFont="1" applyAlignment="1">
      <alignment horizontal="center" vertical="top" wrapText="1"/>
    </xf>
    <xf numFmtId="0" fontId="11" fillId="3" borderId="7" xfId="0" applyFont="1" applyFill="1" applyBorder="1" applyAlignment="1">
      <alignment horizontal="center" vertical="top" wrapText="1"/>
    </xf>
    <xf numFmtId="0" fontId="11" fillId="3" borderId="13" xfId="0" applyFont="1" applyFill="1" applyBorder="1" applyAlignment="1">
      <alignment horizontal="center" vertical="top" wrapText="1"/>
    </xf>
    <xf numFmtId="0" fontId="11" fillId="3" borderId="8" xfId="0" applyFont="1" applyFill="1" applyBorder="1" applyAlignment="1">
      <alignment horizontal="center" vertical="top" wrapText="1"/>
    </xf>
    <xf numFmtId="0" fontId="5" fillId="2" borderId="0" xfId="0" applyFont="1" applyFill="1" applyAlignment="1">
      <alignment horizontal="center" vertical="center"/>
    </xf>
    <xf numFmtId="0" fontId="14" fillId="0" borderId="0" xfId="0" applyFont="1" applyAlignment="1">
      <alignment horizontal="center" vertical="top" wrapText="1"/>
    </xf>
    <xf numFmtId="0" fontId="9" fillId="2" borderId="14" xfId="0" applyFont="1" applyFill="1" applyBorder="1" applyAlignment="1" applyProtection="1">
      <alignment horizontal="left" vertical="top"/>
      <protection locked="0"/>
    </xf>
    <xf numFmtId="0" fontId="9" fillId="2" borderId="15" xfId="0" applyFont="1" applyFill="1" applyBorder="1" applyAlignment="1" applyProtection="1">
      <alignment horizontal="left" vertical="top"/>
      <protection locked="0"/>
    </xf>
    <xf numFmtId="0" fontId="9" fillId="2" borderId="11" xfId="0" applyFont="1" applyFill="1" applyBorder="1" applyAlignment="1" applyProtection="1">
      <alignment horizontal="left" vertical="top"/>
      <protection locked="0"/>
    </xf>
    <xf numFmtId="0" fontId="9" fillId="2" borderId="10"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12" xfId="0" applyFont="1" applyFill="1" applyBorder="1" applyAlignment="1" applyProtection="1">
      <alignment horizontal="left" vertical="top"/>
      <protection locked="0"/>
    </xf>
    <xf numFmtId="0" fontId="9" fillId="2" borderId="16" xfId="0" applyFont="1" applyFill="1" applyBorder="1" applyAlignment="1" applyProtection="1">
      <alignment horizontal="left" vertical="top"/>
      <protection locked="0"/>
    </xf>
    <xf numFmtId="0" fontId="9" fillId="2" borderId="17" xfId="0" applyFont="1" applyFill="1" applyBorder="1" applyAlignment="1" applyProtection="1">
      <alignment horizontal="left" vertical="top"/>
      <protection locked="0"/>
    </xf>
    <xf numFmtId="0" fontId="9" fillId="2" borderId="9" xfId="0" applyFont="1" applyFill="1" applyBorder="1" applyAlignment="1" applyProtection="1">
      <alignment horizontal="left" vertical="top"/>
      <protection locked="0"/>
    </xf>
    <xf numFmtId="0" fontId="10" fillId="3" borderId="7" xfId="0" applyFont="1" applyFill="1" applyBorder="1" applyAlignment="1">
      <alignment horizontal="right" vertical="center" wrapText="1"/>
    </xf>
    <xf numFmtId="0" fontId="10" fillId="3" borderId="13" xfId="0" applyFont="1" applyFill="1" applyBorder="1" applyAlignment="1">
      <alignment horizontal="right" vertical="center" wrapText="1"/>
    </xf>
    <xf numFmtId="0" fontId="10" fillId="3" borderId="8" xfId="0" applyFont="1" applyFill="1" applyBorder="1" applyAlignment="1">
      <alignment horizontal="right" vertical="center" wrapText="1"/>
    </xf>
    <xf numFmtId="0" fontId="10" fillId="6" borderId="0" xfId="0" applyFont="1" applyFill="1" applyAlignment="1">
      <alignment horizontal="center" vertical="center"/>
    </xf>
    <xf numFmtId="0" fontId="10" fillId="0" borderId="7" xfId="0" applyFont="1" applyBorder="1" applyAlignment="1">
      <alignment horizontal="left" vertical="center" wrapText="1"/>
    </xf>
    <xf numFmtId="0" fontId="10" fillId="0" borderId="13" xfId="0" applyFont="1" applyBorder="1" applyAlignment="1">
      <alignment horizontal="left" vertical="center" wrapText="1"/>
    </xf>
    <xf numFmtId="0" fontId="10" fillId="0" borderId="8" xfId="0" applyFont="1" applyBorder="1" applyAlignment="1">
      <alignment horizontal="left" vertical="center" wrapText="1"/>
    </xf>
  </cellXfs>
  <cellStyles count="3">
    <cellStyle name="Komma" xfId="1" builtinId="3"/>
    <cellStyle name="Procent" xfId="2" builtinId="5"/>
    <cellStyle name="Standaard" xfId="0" builtinId="0"/>
  </cellStyles>
  <dxfs count="0"/>
  <tableStyles count="0" defaultTableStyle="TableStyleMedium2" defaultPivotStyle="PivotStyleLight16"/>
  <colors>
    <mruColors>
      <color rgb="FFFFFF99"/>
      <color rgb="FFE6F1D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2"/>
  <sheetViews>
    <sheetView showGridLines="0" topLeftCell="A8" zoomScaleNormal="100" workbookViewId="0">
      <selection activeCell="A17" sqref="A17"/>
    </sheetView>
  </sheetViews>
  <sheetFormatPr defaultColWidth="9.21875" defaultRowHeight="15" x14ac:dyDescent="0.25"/>
  <cols>
    <col min="1" max="1" width="100.77734375" style="64" customWidth="1"/>
    <col min="2" max="16384" width="9.21875" style="62"/>
  </cols>
  <sheetData>
    <row r="1" spans="1:1" ht="15.6" x14ac:dyDescent="0.25">
      <c r="A1" s="61" t="s">
        <v>0</v>
      </c>
    </row>
    <row r="3" spans="1:1" ht="15.6" x14ac:dyDescent="0.25">
      <c r="A3" s="63" t="s">
        <v>1</v>
      </c>
    </row>
    <row r="5" spans="1:1" ht="15.6" x14ac:dyDescent="0.25">
      <c r="A5" s="63" t="s">
        <v>2</v>
      </c>
    </row>
    <row r="7" spans="1:1" ht="93.6" x14ac:dyDescent="0.25">
      <c r="A7" s="63" t="s">
        <v>3</v>
      </c>
    </row>
    <row r="8" spans="1:1" ht="15.6" x14ac:dyDescent="0.25">
      <c r="A8" s="63"/>
    </row>
    <row r="9" spans="1:1" ht="62.4" x14ac:dyDescent="0.25">
      <c r="A9" s="63" t="s">
        <v>230</v>
      </c>
    </row>
    <row r="10" spans="1:1" ht="15.6" x14ac:dyDescent="0.25">
      <c r="A10" s="63"/>
    </row>
    <row r="11" spans="1:1" ht="46.8" x14ac:dyDescent="0.25">
      <c r="A11" s="63" t="s">
        <v>4</v>
      </c>
    </row>
    <row r="13" spans="1:1" ht="15.6" x14ac:dyDescent="0.25">
      <c r="A13" s="63" t="s">
        <v>5</v>
      </c>
    </row>
    <row r="15" spans="1:1" ht="31.2" x14ac:dyDescent="0.25">
      <c r="A15" s="63" t="s">
        <v>6</v>
      </c>
    </row>
    <row r="17" spans="1:1" ht="46.8" x14ac:dyDescent="0.25">
      <c r="A17" s="63" t="s">
        <v>7</v>
      </c>
    </row>
    <row r="20" spans="1:1" ht="15.6" x14ac:dyDescent="0.25">
      <c r="A20" s="63" t="s">
        <v>8</v>
      </c>
    </row>
    <row r="22" spans="1:1" ht="15.6" x14ac:dyDescent="0.25">
      <c r="A22" s="63" t="s">
        <v>9</v>
      </c>
    </row>
  </sheetData>
  <sheetProtection algorithmName="SHA-512" hashValue="zDP7STg2dsSPX3he4b3z6jS1y+Ms7frGBeSbRyv1ROAdj0jy55bMBAqHgdDfNeua8NFz88SusTzYo45nfic28g==" saltValue="aWX6HeZIo1M4T7KFIMG++Q==" spinCount="100000" sheet="1" objects="1" scenarios="1" selectLockedCells="1"/>
  <pageMargins left="0.70866141732283472" right="0.70866141732283472" top="0.74803149606299213" bottom="0.74803149606299213" header="0.31496062992125984" footer="0.31496062992125984"/>
  <pageSetup paperSize="9" orientation="portrait" verticalDpi="0" r:id="rId1"/>
  <headerFooter>
    <oddFooter>Pagina &amp;P van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5"/>
  <sheetViews>
    <sheetView showGridLines="0" topLeftCell="A26" zoomScaleNormal="100" workbookViewId="0">
      <selection activeCell="A32" sqref="A32:A35"/>
    </sheetView>
  </sheetViews>
  <sheetFormatPr defaultColWidth="9.21875" defaultRowHeight="15" x14ac:dyDescent="0.25"/>
  <cols>
    <col min="1" max="2" width="50.77734375" style="4" customWidth="1"/>
    <col min="3" max="16384" width="9.21875" style="4"/>
  </cols>
  <sheetData>
    <row r="1" spans="1:2" ht="21" x14ac:dyDescent="0.25">
      <c r="A1" s="96" t="s">
        <v>10</v>
      </c>
      <c r="B1" s="144" t="s">
        <v>219</v>
      </c>
    </row>
    <row r="3" spans="1:2" ht="15.6" x14ac:dyDescent="0.25">
      <c r="A3" s="177" t="s">
        <v>11</v>
      </c>
      <c r="B3" s="178"/>
    </row>
    <row r="4" spans="1:2" ht="15.6" x14ac:dyDescent="0.25">
      <c r="A4" s="65" t="s">
        <v>12</v>
      </c>
      <c r="B4" s="65" t="s">
        <v>13</v>
      </c>
    </row>
    <row r="5" spans="1:2" ht="15.6" x14ac:dyDescent="0.25">
      <c r="A5" s="177" t="s">
        <v>14</v>
      </c>
      <c r="B5" s="178"/>
    </row>
    <row r="6" spans="1:2" ht="15.6" x14ac:dyDescent="0.25">
      <c r="A6" s="179" t="s">
        <v>15</v>
      </c>
      <c r="B6" s="180"/>
    </row>
    <row r="7" spans="1:2" ht="15.6" x14ac:dyDescent="0.25">
      <c r="A7" s="177" t="s">
        <v>16</v>
      </c>
      <c r="B7" s="178"/>
    </row>
    <row r="8" spans="1:2" ht="15.6" x14ac:dyDescent="0.25">
      <c r="A8" s="179" t="s">
        <v>17</v>
      </c>
      <c r="B8" s="180"/>
    </row>
    <row r="9" spans="1:2" ht="15.6" x14ac:dyDescent="0.25">
      <c r="A9" s="177" t="s">
        <v>18</v>
      </c>
      <c r="B9" s="178"/>
    </row>
    <row r="10" spans="1:2" ht="15.6" x14ac:dyDescent="0.25">
      <c r="A10" s="65" t="s">
        <v>19</v>
      </c>
      <c r="B10" s="65" t="s">
        <v>20</v>
      </c>
    </row>
    <row r="11" spans="1:2" ht="15.6" x14ac:dyDescent="0.25">
      <c r="A11" s="177" t="s">
        <v>21</v>
      </c>
      <c r="B11" s="178"/>
    </row>
    <row r="12" spans="1:2" ht="15.6" x14ac:dyDescent="0.25">
      <c r="A12" s="181">
        <v>29434</v>
      </c>
      <c r="B12" s="180"/>
    </row>
    <row r="13" spans="1:2" ht="15.6" x14ac:dyDescent="0.25">
      <c r="A13" s="177" t="s">
        <v>22</v>
      </c>
      <c r="B13" s="178"/>
    </row>
    <row r="14" spans="1:2" ht="15.6" x14ac:dyDescent="0.25">
      <c r="A14" s="179" t="s">
        <v>23</v>
      </c>
      <c r="B14" s="180"/>
    </row>
    <row r="16" spans="1:2" ht="15.6" x14ac:dyDescent="0.25">
      <c r="A16" s="3" t="s">
        <v>24</v>
      </c>
    </row>
    <row r="18" spans="1:2" ht="109.2" x14ac:dyDescent="0.25">
      <c r="A18" s="5" t="s">
        <v>227</v>
      </c>
      <c r="B18" s="65"/>
    </row>
    <row r="19" spans="1:2" ht="15.6" x14ac:dyDescent="0.25">
      <c r="A19" s="177" t="s">
        <v>25</v>
      </c>
      <c r="B19" s="178"/>
    </row>
    <row r="20" spans="1:2" ht="15.6" x14ac:dyDescent="0.25">
      <c r="A20" s="66" t="s">
        <v>33</v>
      </c>
      <c r="B20" s="66" t="s">
        <v>34</v>
      </c>
    </row>
    <row r="21" spans="1:2" ht="15.6" x14ac:dyDescent="0.25">
      <c r="A21" s="177" t="s">
        <v>36</v>
      </c>
      <c r="B21" s="178"/>
    </row>
    <row r="22" spans="1:2" ht="15.6" x14ac:dyDescent="0.25">
      <c r="A22" s="65" t="s">
        <v>26</v>
      </c>
      <c r="B22" s="65" t="s">
        <v>27</v>
      </c>
    </row>
    <row r="24" spans="1:2" ht="15.6" x14ac:dyDescent="0.25">
      <c r="A24" s="3" t="s">
        <v>28</v>
      </c>
    </row>
    <row r="26" spans="1:2" ht="46.5" customHeight="1" x14ac:dyDescent="0.25">
      <c r="A26" s="182" t="s">
        <v>29</v>
      </c>
      <c r="B26" s="182"/>
    </row>
    <row r="28" spans="1:2" ht="30" customHeight="1" x14ac:dyDescent="0.25">
      <c r="A28" s="182" t="s">
        <v>30</v>
      </c>
      <c r="B28" s="182"/>
    </row>
    <row r="30" spans="1:2" ht="15.6" x14ac:dyDescent="0.25">
      <c r="A30" s="6" t="s">
        <v>31</v>
      </c>
      <c r="B30" s="6" t="s">
        <v>32</v>
      </c>
    </row>
    <row r="32" spans="1:2" x14ac:dyDescent="0.25">
      <c r="A32" s="183"/>
      <c r="B32" s="183"/>
    </row>
    <row r="33" spans="1:2" x14ac:dyDescent="0.25">
      <c r="A33" s="184"/>
      <c r="B33" s="184"/>
    </row>
    <row r="34" spans="1:2" x14ac:dyDescent="0.25">
      <c r="A34" s="184"/>
      <c r="B34" s="184"/>
    </row>
    <row r="35" spans="1:2" x14ac:dyDescent="0.25">
      <c r="A35" s="185"/>
      <c r="B35" s="185"/>
    </row>
    <row r="44" spans="1:2" ht="31.2" x14ac:dyDescent="0.25">
      <c r="A44" s="5" t="s">
        <v>218</v>
      </c>
      <c r="B44" s="7"/>
    </row>
    <row r="45" spans="1:2" ht="15.6" x14ac:dyDescent="0.25">
      <c r="A45" s="5" t="s">
        <v>35</v>
      </c>
      <c r="B45" s="8">
        <f>A12</f>
        <v>29434</v>
      </c>
    </row>
  </sheetData>
  <sheetProtection algorithmName="SHA-512" hashValue="71NMCVHwHcUCdNHumYIe5V1KykTbbI27EJ2bgqeaI3wb/w4pmaNc2Aj5Doryyg8ppPJPj/eZTPw+Ei8UMzkA4Q==" saltValue="aPfkfeHSTFmLZLVo+rYJMg==" spinCount="100000" sheet="1" selectLockedCells="1"/>
  <mergeCells count="16">
    <mergeCell ref="A21:B21"/>
    <mergeCell ref="A26:B26"/>
    <mergeCell ref="A28:B28"/>
    <mergeCell ref="A32:A35"/>
    <mergeCell ref="B32:B35"/>
    <mergeCell ref="A11:B11"/>
    <mergeCell ref="A12:B12"/>
    <mergeCell ref="A13:B13"/>
    <mergeCell ref="A14:B14"/>
    <mergeCell ref="A19:B19"/>
    <mergeCell ref="A9:B9"/>
    <mergeCell ref="A3:B3"/>
    <mergeCell ref="A5:B5"/>
    <mergeCell ref="A6:B6"/>
    <mergeCell ref="A7:B7"/>
    <mergeCell ref="A8:B8"/>
  </mergeCells>
  <dataValidations xWindow="437" yWindow="999" count="2">
    <dataValidation type="list" allowBlank="1" showInputMessage="1" showErrorMessage="1" promptTitle="Maak een keuze" prompt="Ja of Nee" sqref="B18" xr:uid="{00000000-0002-0000-0100-000000000000}">
      <formula1>"JA,NEE"</formula1>
    </dataValidation>
    <dataValidation allowBlank="1" showInputMessage="1" showErrorMessage="1" promptTitle="Kandidaatnummer" prompt="Wordt automatisch gegenereerd_x000a_" sqref="B45" xr:uid="{00000000-0002-0000-0100-000001000000}"/>
  </dataValidations>
  <pageMargins left="0.70866141732283472" right="0.70866141732283472" top="0.74803149606299213" bottom="0.74803149606299213" header="0.31496062992125984" footer="0.31496062992125984"/>
  <pageSetup paperSize="9" scale="87" orientation="portrait" verticalDpi="0" r:id="rId1"/>
  <headerFooter>
    <oddHeader>&amp;CPERSONALIA SOLLICITATIE OPLEIDING OBSTETRIE EN GYNAECOLOGIE 2025 CLUSTER UTRECHT</oddHeader>
    <oddFooter>Pagina &amp;P van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12"/>
  <sheetViews>
    <sheetView showGridLines="0" tabSelected="1" zoomScaleNormal="100" zoomScalePageLayoutView="60" workbookViewId="0">
      <selection activeCell="B13" sqref="B13"/>
    </sheetView>
  </sheetViews>
  <sheetFormatPr defaultColWidth="9.21875" defaultRowHeight="14.4" x14ac:dyDescent="0.25"/>
  <cols>
    <col min="1" max="1" width="13.77734375" style="10" customWidth="1"/>
    <col min="2" max="2" width="40.5546875" style="10" customWidth="1"/>
    <col min="3" max="3" width="25.77734375" style="10" customWidth="1"/>
    <col min="4" max="4" width="24.21875" style="10" customWidth="1"/>
    <col min="5" max="5" width="23.77734375" style="10" customWidth="1"/>
    <col min="6" max="6" width="9.21875" style="9"/>
    <col min="7" max="7" width="5.21875" style="10" hidden="1" customWidth="1"/>
    <col min="8" max="8" width="5.21875" style="9" hidden="1" customWidth="1"/>
    <col min="9" max="9" width="9.21875" style="10" customWidth="1"/>
    <col min="10" max="13" width="9.21875" style="9" customWidth="1"/>
    <col min="14" max="16384" width="9.21875" style="9"/>
  </cols>
  <sheetData>
    <row r="1" spans="1:10" ht="21" x14ac:dyDescent="0.25">
      <c r="A1" s="96" t="s">
        <v>215</v>
      </c>
      <c r="D1" s="232" t="s">
        <v>219</v>
      </c>
      <c r="E1" s="232"/>
    </row>
    <row r="3" spans="1:10" ht="15.75" customHeight="1" x14ac:dyDescent="0.25">
      <c r="A3" s="229" t="s">
        <v>35</v>
      </c>
      <c r="B3" s="230"/>
      <c r="C3" s="230"/>
      <c r="D3" s="231"/>
      <c r="E3" s="97">
        <f>Personalia!B45</f>
        <v>29434</v>
      </c>
    </row>
    <row r="4" spans="1:10" ht="15.75" customHeight="1" x14ac:dyDescent="0.25">
      <c r="A4" s="229" t="s">
        <v>217</v>
      </c>
      <c r="B4" s="230"/>
      <c r="C4" s="230"/>
      <c r="D4" s="231"/>
      <c r="E4" s="145">
        <f>Personalia!B44</f>
        <v>0</v>
      </c>
    </row>
    <row r="5" spans="1:10" ht="15" thickBot="1" x14ac:dyDescent="0.3"/>
    <row r="6" spans="1:10" ht="18.600000000000001" thickBot="1" x14ac:dyDescent="0.3">
      <c r="A6" s="37" t="s">
        <v>37</v>
      </c>
      <c r="B6" s="28"/>
      <c r="C6" s="28"/>
      <c r="D6" s="28"/>
      <c r="E6" s="31"/>
    </row>
    <row r="8" spans="1:10" s="13" customFormat="1" ht="15.6" x14ac:dyDescent="0.25">
      <c r="A8" s="18">
        <v>1</v>
      </c>
      <c r="B8" s="200" t="s">
        <v>42</v>
      </c>
      <c r="C8" s="200"/>
      <c r="D8" s="200"/>
      <c r="E8" s="32"/>
      <c r="G8" s="10"/>
      <c r="I8" s="10"/>
    </row>
    <row r="9" spans="1:10" ht="80.25" customHeight="1" x14ac:dyDescent="0.25">
      <c r="A9" s="19"/>
      <c r="B9" s="223" t="s">
        <v>232</v>
      </c>
      <c r="C9" s="223"/>
      <c r="D9" s="223"/>
      <c r="E9" s="224"/>
      <c r="F9" s="11"/>
    </row>
    <row r="10" spans="1:10" s="94" customFormat="1" ht="5.4" x14ac:dyDescent="0.25">
      <c r="A10" s="147"/>
      <c r="E10" s="148"/>
    </row>
    <row r="11" spans="1:10" x14ac:dyDescent="0.25">
      <c r="A11" s="19"/>
      <c r="B11" s="218" t="s">
        <v>38</v>
      </c>
      <c r="C11" s="218" t="s">
        <v>43</v>
      </c>
      <c r="D11" s="218"/>
      <c r="E11" s="218"/>
    </row>
    <row r="12" spans="1:10" s="12" customFormat="1" x14ac:dyDescent="0.25">
      <c r="A12" s="20"/>
      <c r="B12" s="218"/>
      <c r="C12" s="54" t="s">
        <v>40</v>
      </c>
      <c r="D12" s="54" t="s">
        <v>41</v>
      </c>
      <c r="E12" s="54" t="s">
        <v>44</v>
      </c>
      <c r="G12" s="38" t="s">
        <v>136</v>
      </c>
      <c r="H12" s="9"/>
      <c r="I12" s="11"/>
      <c r="J12" s="11"/>
    </row>
    <row r="13" spans="1:10" x14ac:dyDescent="0.25">
      <c r="A13" s="14" t="s">
        <v>39</v>
      </c>
      <c r="B13" s="67"/>
      <c r="C13" s="163"/>
      <c r="D13" s="164"/>
      <c r="E13" s="68"/>
      <c r="G13" s="40">
        <f t="shared" ref="G13:G19" si="0">(D13-C13)/365*E13</f>
        <v>0</v>
      </c>
      <c r="H13" s="27"/>
      <c r="I13" s="39"/>
    </row>
    <row r="14" spans="1:10" x14ac:dyDescent="0.25">
      <c r="A14" s="15" t="s">
        <v>50</v>
      </c>
      <c r="B14" s="69"/>
      <c r="C14" s="165"/>
      <c r="D14" s="166"/>
      <c r="E14" s="70"/>
      <c r="G14" s="41">
        <f t="shared" si="0"/>
        <v>0</v>
      </c>
      <c r="H14" s="27"/>
    </row>
    <row r="15" spans="1:10" x14ac:dyDescent="0.25">
      <c r="A15" s="15" t="s">
        <v>51</v>
      </c>
      <c r="B15" s="69"/>
      <c r="C15" s="165"/>
      <c r="D15" s="166"/>
      <c r="E15" s="70"/>
      <c r="G15" s="41">
        <f t="shared" si="0"/>
        <v>0</v>
      </c>
    </row>
    <row r="16" spans="1:10" x14ac:dyDescent="0.25">
      <c r="A16" s="15" t="s">
        <v>52</v>
      </c>
      <c r="B16" s="69"/>
      <c r="C16" s="165"/>
      <c r="D16" s="166"/>
      <c r="E16" s="70"/>
      <c r="G16" s="41">
        <f t="shared" si="0"/>
        <v>0</v>
      </c>
    </row>
    <row r="17" spans="1:9" x14ac:dyDescent="0.25">
      <c r="A17" s="15" t="s">
        <v>224</v>
      </c>
      <c r="B17" s="69"/>
      <c r="C17" s="165"/>
      <c r="D17" s="166"/>
      <c r="E17" s="70"/>
      <c r="G17" s="41">
        <f t="shared" si="0"/>
        <v>0</v>
      </c>
    </row>
    <row r="18" spans="1:9" x14ac:dyDescent="0.25">
      <c r="A18" s="15" t="s">
        <v>225</v>
      </c>
      <c r="B18" s="69"/>
      <c r="C18" s="165"/>
      <c r="D18" s="166"/>
      <c r="E18" s="70"/>
      <c r="G18" s="41">
        <f t="shared" si="0"/>
        <v>0</v>
      </c>
    </row>
    <row r="19" spans="1:9" x14ac:dyDescent="0.25">
      <c r="A19" s="16" t="s">
        <v>226</v>
      </c>
      <c r="B19" s="71"/>
      <c r="C19" s="167"/>
      <c r="D19" s="168"/>
      <c r="E19" s="72"/>
      <c r="G19" s="42">
        <f t="shared" si="0"/>
        <v>0</v>
      </c>
    </row>
    <row r="20" spans="1:9" x14ac:dyDescent="0.25">
      <c r="A20" s="21"/>
      <c r="B20" s="22"/>
      <c r="C20" s="23"/>
      <c r="D20" s="29"/>
      <c r="E20" s="34"/>
      <c r="H20" s="36"/>
    </row>
    <row r="22" spans="1:9" ht="32.25" customHeight="1" x14ac:dyDescent="0.25">
      <c r="A22" s="18">
        <v>2</v>
      </c>
      <c r="B22" s="200" t="s">
        <v>45</v>
      </c>
      <c r="C22" s="200"/>
      <c r="D22" s="201"/>
      <c r="E22" s="73"/>
    </row>
    <row r="23" spans="1:9" s="94" customFormat="1" ht="6" customHeight="1" x14ac:dyDescent="0.25">
      <c r="A23" s="147"/>
      <c r="E23" s="148"/>
    </row>
    <row r="24" spans="1:9" ht="15.6" x14ac:dyDescent="0.25">
      <c r="A24" s="19"/>
      <c r="B24" s="221" t="s">
        <v>46</v>
      </c>
      <c r="C24" s="221"/>
      <c r="D24" s="222"/>
      <c r="E24" s="73"/>
    </row>
    <row r="25" spans="1:9" s="94" customFormat="1" ht="4.5" customHeight="1" x14ac:dyDescent="0.25">
      <c r="A25" s="147"/>
      <c r="E25" s="148"/>
    </row>
    <row r="26" spans="1:9" ht="15.6" x14ac:dyDescent="0.25">
      <c r="A26" s="19"/>
      <c r="B26" s="221" t="s">
        <v>47</v>
      </c>
      <c r="C26" s="221"/>
      <c r="D26" s="221"/>
      <c r="E26" s="222"/>
    </row>
    <row r="27" spans="1:9" s="94" customFormat="1" ht="5.4" x14ac:dyDescent="0.25">
      <c r="A27" s="147"/>
      <c r="E27" s="148"/>
    </row>
    <row r="28" spans="1:9" x14ac:dyDescent="0.25">
      <c r="A28" s="19"/>
      <c r="B28" s="218" t="s">
        <v>48</v>
      </c>
      <c r="C28" s="218" t="s">
        <v>43</v>
      </c>
      <c r="D28" s="218"/>
      <c r="E28" s="218"/>
    </row>
    <row r="29" spans="1:9" s="12" customFormat="1" x14ac:dyDescent="0.25">
      <c r="A29" s="20"/>
      <c r="B29" s="218"/>
      <c r="C29" s="54" t="s">
        <v>40</v>
      </c>
      <c r="D29" s="54" t="s">
        <v>41</v>
      </c>
      <c r="E29" s="54" t="s">
        <v>44</v>
      </c>
      <c r="G29" s="38" t="s">
        <v>136</v>
      </c>
      <c r="H29" s="9"/>
      <c r="I29" s="11"/>
    </row>
    <row r="30" spans="1:9" x14ac:dyDescent="0.25">
      <c r="A30" s="14" t="s">
        <v>53</v>
      </c>
      <c r="B30" s="67"/>
      <c r="C30" s="163"/>
      <c r="D30" s="164"/>
      <c r="E30" s="68"/>
      <c r="G30" s="40">
        <f>(D30-C30)/365*E30</f>
        <v>0</v>
      </c>
      <c r="H30" s="27"/>
    </row>
    <row r="31" spans="1:9" x14ac:dyDescent="0.25">
      <c r="A31" s="15" t="s">
        <v>54</v>
      </c>
      <c r="B31" s="69"/>
      <c r="C31" s="165"/>
      <c r="D31" s="166"/>
      <c r="E31" s="70"/>
      <c r="G31" s="41">
        <f>(D31-C31)/365*E31</f>
        <v>0</v>
      </c>
      <c r="H31" s="27"/>
    </row>
    <row r="32" spans="1:9" x14ac:dyDescent="0.25">
      <c r="A32" s="16" t="s">
        <v>55</v>
      </c>
      <c r="B32" s="71"/>
      <c r="C32" s="167"/>
      <c r="D32" s="168"/>
      <c r="E32" s="72"/>
      <c r="G32" s="42">
        <f>(D32-C32)/365*E32</f>
        <v>0</v>
      </c>
      <c r="H32" s="27"/>
    </row>
    <row r="33" spans="1:8" x14ac:dyDescent="0.25">
      <c r="A33" s="21"/>
      <c r="B33" s="30"/>
      <c r="C33" s="30"/>
      <c r="D33" s="30"/>
      <c r="E33" s="35"/>
      <c r="G33" s="43">
        <f>SUM(G30:G32)</f>
        <v>0</v>
      </c>
      <c r="H33" s="36"/>
    </row>
    <row r="35" spans="1:8" ht="33" customHeight="1" x14ac:dyDescent="0.25">
      <c r="A35" s="18">
        <v>3</v>
      </c>
      <c r="B35" s="200" t="s">
        <v>49</v>
      </c>
      <c r="C35" s="200"/>
      <c r="D35" s="200"/>
      <c r="E35" s="73"/>
    </row>
    <row r="36" spans="1:8" s="94" customFormat="1" ht="5.4" x14ac:dyDescent="0.25">
      <c r="A36" s="147"/>
      <c r="E36" s="148"/>
    </row>
    <row r="37" spans="1:8" ht="15.6" x14ac:dyDescent="0.25">
      <c r="A37" s="19"/>
      <c r="B37" s="221" t="s">
        <v>56</v>
      </c>
      <c r="C37" s="221"/>
      <c r="D37" s="221"/>
      <c r="E37" s="33"/>
    </row>
    <row r="38" spans="1:8" s="94" customFormat="1" ht="5.4" x14ac:dyDescent="0.25">
      <c r="A38" s="147"/>
      <c r="E38" s="148"/>
    </row>
    <row r="39" spans="1:8" x14ac:dyDescent="0.25">
      <c r="A39" s="19"/>
      <c r="B39" s="218" t="s">
        <v>57</v>
      </c>
      <c r="C39" s="218" t="s">
        <v>43</v>
      </c>
      <c r="D39" s="218"/>
      <c r="E39" s="218"/>
    </row>
    <row r="40" spans="1:8" x14ac:dyDescent="0.25">
      <c r="A40" s="20"/>
      <c r="B40" s="218"/>
      <c r="C40" s="54" t="s">
        <v>40</v>
      </c>
      <c r="D40" s="54" t="s">
        <v>41</v>
      </c>
      <c r="E40" s="54" t="s">
        <v>44</v>
      </c>
      <c r="G40" s="38" t="s">
        <v>136</v>
      </c>
    </row>
    <row r="41" spans="1:8" x14ac:dyDescent="0.25">
      <c r="A41" s="17" t="s">
        <v>58</v>
      </c>
      <c r="B41" s="74"/>
      <c r="C41" s="169"/>
      <c r="D41" s="170"/>
      <c r="E41" s="75"/>
      <c r="G41" s="44">
        <f>(D41-C41)/365</f>
        <v>0</v>
      </c>
      <c r="H41" s="27"/>
    </row>
    <row r="42" spans="1:8" x14ac:dyDescent="0.25">
      <c r="A42" s="21"/>
      <c r="B42" s="30"/>
      <c r="C42" s="30"/>
      <c r="D42" s="30"/>
      <c r="E42" s="35"/>
      <c r="H42" s="36"/>
    </row>
    <row r="44" spans="1:8" ht="15.6" x14ac:dyDescent="0.25">
      <c r="A44" s="18">
        <v>4</v>
      </c>
      <c r="B44" s="200" t="s">
        <v>59</v>
      </c>
      <c r="C44" s="200"/>
      <c r="D44" s="201"/>
      <c r="E44" s="73"/>
    </row>
    <row r="45" spans="1:8" s="94" customFormat="1" ht="5.4" x14ac:dyDescent="0.25">
      <c r="A45" s="147"/>
      <c r="E45" s="148"/>
    </row>
    <row r="46" spans="1:8" ht="15.6" x14ac:dyDescent="0.25">
      <c r="A46" s="19"/>
      <c r="B46" s="221" t="s">
        <v>60</v>
      </c>
      <c r="C46" s="221"/>
      <c r="D46" s="221"/>
      <c r="E46" s="33"/>
    </row>
    <row r="47" spans="1:8" ht="33" customHeight="1" x14ac:dyDescent="0.25">
      <c r="A47" s="19"/>
      <c r="B47" s="223" t="s">
        <v>61</v>
      </c>
      <c r="C47" s="223"/>
      <c r="D47" s="223"/>
      <c r="E47" s="224"/>
    </row>
    <row r="48" spans="1:8" s="94" customFormat="1" ht="5.4" x14ac:dyDescent="0.25">
      <c r="A48" s="147"/>
      <c r="E48" s="148"/>
    </row>
    <row r="49" spans="1:8" x14ac:dyDescent="0.25">
      <c r="A49" s="19"/>
      <c r="B49" s="218" t="s">
        <v>62</v>
      </c>
      <c r="C49" s="218" t="s">
        <v>43</v>
      </c>
      <c r="D49" s="218"/>
      <c r="E49" s="218"/>
    </row>
    <row r="50" spans="1:8" x14ac:dyDescent="0.25">
      <c r="A50" s="20"/>
      <c r="B50" s="218"/>
      <c r="C50" s="54" t="s">
        <v>40</v>
      </c>
      <c r="D50" s="54" t="s">
        <v>41</v>
      </c>
      <c r="E50" s="54" t="s">
        <v>44</v>
      </c>
      <c r="G50" s="38" t="s">
        <v>136</v>
      </c>
    </row>
    <row r="51" spans="1:8" x14ac:dyDescent="0.25">
      <c r="A51" s="14" t="s">
        <v>63</v>
      </c>
      <c r="B51" s="67"/>
      <c r="C51" s="163"/>
      <c r="D51" s="164"/>
      <c r="E51" s="68"/>
      <c r="G51" s="40">
        <f>(D51-C51)/365*E51</f>
        <v>0</v>
      </c>
      <c r="H51" s="27"/>
    </row>
    <row r="52" spans="1:8" x14ac:dyDescent="0.25">
      <c r="A52" s="15" t="s">
        <v>64</v>
      </c>
      <c r="B52" s="69"/>
      <c r="C52" s="165"/>
      <c r="D52" s="166"/>
      <c r="E52" s="70"/>
      <c r="G52" s="41">
        <f>(D52-C52)/365*E52</f>
        <v>0</v>
      </c>
      <c r="H52" s="27"/>
    </row>
    <row r="53" spans="1:8" x14ac:dyDescent="0.25">
      <c r="A53" s="15" t="s">
        <v>65</v>
      </c>
      <c r="B53" s="69"/>
      <c r="C53" s="165"/>
      <c r="D53" s="166"/>
      <c r="E53" s="70"/>
      <c r="G53" s="41">
        <f>(D53-C53)/365*E53</f>
        <v>0</v>
      </c>
      <c r="H53" s="27"/>
    </row>
    <row r="54" spans="1:8" x14ac:dyDescent="0.25">
      <c r="A54" s="16" t="s">
        <v>66</v>
      </c>
      <c r="B54" s="71"/>
      <c r="C54" s="167"/>
      <c r="D54" s="168"/>
      <c r="E54" s="72"/>
      <c r="G54" s="42">
        <f>(D54-C54)/365*E54</f>
        <v>0</v>
      </c>
      <c r="H54" s="27"/>
    </row>
    <row r="55" spans="1:8" x14ac:dyDescent="0.25">
      <c r="A55" s="21"/>
      <c r="B55" s="30"/>
      <c r="C55" s="30"/>
      <c r="D55" s="30"/>
      <c r="E55" s="35"/>
      <c r="G55" s="43">
        <f>SUM(G51:G54)</f>
        <v>0</v>
      </c>
      <c r="H55" s="36"/>
    </row>
    <row r="56" spans="1:8" ht="15" thickBot="1" x14ac:dyDescent="0.3"/>
    <row r="57" spans="1:8" s="91" customFormat="1" ht="18.600000000000001" thickBot="1" x14ac:dyDescent="0.3">
      <c r="A57" s="37" t="s">
        <v>67</v>
      </c>
      <c r="B57" s="89"/>
      <c r="C57" s="89"/>
      <c r="D57" s="89"/>
      <c r="E57" s="90"/>
    </row>
    <row r="59" spans="1:8" ht="15.6" x14ac:dyDescent="0.25">
      <c r="A59" s="18">
        <v>1</v>
      </c>
      <c r="B59" s="200" t="s">
        <v>68</v>
      </c>
      <c r="C59" s="200"/>
      <c r="D59" s="201"/>
      <c r="E59" s="73"/>
    </row>
    <row r="60" spans="1:8" s="94" customFormat="1" ht="5.4" x14ac:dyDescent="0.25">
      <c r="A60" s="147"/>
      <c r="E60" s="148"/>
    </row>
    <row r="61" spans="1:8" ht="18" customHeight="1" x14ac:dyDescent="0.25">
      <c r="A61" s="19"/>
      <c r="B61" s="190" t="s">
        <v>125</v>
      </c>
      <c r="C61" s="190"/>
      <c r="D61" s="190"/>
      <c r="E61" s="193"/>
    </row>
    <row r="62" spans="1:8" s="94" customFormat="1" ht="5.4" x14ac:dyDescent="0.25">
      <c r="A62" s="147"/>
      <c r="E62" s="148"/>
    </row>
    <row r="63" spans="1:8" x14ac:dyDescent="0.25">
      <c r="A63" s="19"/>
      <c r="B63" s="218" t="s">
        <v>133</v>
      </c>
      <c r="C63" s="218" t="s">
        <v>72</v>
      </c>
      <c r="D63" s="218"/>
      <c r="E63" s="218"/>
    </row>
    <row r="64" spans="1:8" x14ac:dyDescent="0.25">
      <c r="A64" s="20"/>
      <c r="B64" s="218"/>
      <c r="C64" s="54" t="s">
        <v>40</v>
      </c>
      <c r="D64" s="54" t="s">
        <v>41</v>
      </c>
      <c r="E64" s="54" t="s">
        <v>73</v>
      </c>
      <c r="G64" s="38" t="s">
        <v>142</v>
      </c>
    </row>
    <row r="65" spans="1:7" x14ac:dyDescent="0.25">
      <c r="A65" s="14" t="s">
        <v>69</v>
      </c>
      <c r="B65" s="67"/>
      <c r="C65" s="163"/>
      <c r="D65" s="164"/>
      <c r="E65" s="76"/>
      <c r="G65" s="45">
        <f>E65</f>
        <v>0</v>
      </c>
    </row>
    <row r="66" spans="1:7" x14ac:dyDescent="0.25">
      <c r="A66" s="15" t="s">
        <v>70</v>
      </c>
      <c r="B66" s="69"/>
      <c r="C66" s="165"/>
      <c r="D66" s="166"/>
      <c r="E66" s="77"/>
      <c r="G66" s="46">
        <f>E66</f>
        <v>0</v>
      </c>
    </row>
    <row r="67" spans="1:7" x14ac:dyDescent="0.25">
      <c r="A67" s="16" t="s">
        <v>71</v>
      </c>
      <c r="B67" s="71"/>
      <c r="C67" s="167"/>
      <c r="D67" s="168"/>
      <c r="E67" s="78"/>
      <c r="G67" s="46">
        <f>E67</f>
        <v>0</v>
      </c>
    </row>
    <row r="68" spans="1:7" x14ac:dyDescent="0.25">
      <c r="A68" s="21"/>
      <c r="B68" s="30"/>
      <c r="C68" s="30"/>
      <c r="D68" s="30"/>
      <c r="E68" s="35"/>
      <c r="G68" s="47">
        <f>SUM(G65:G67)</f>
        <v>0</v>
      </c>
    </row>
    <row r="70" spans="1:7" ht="15.6" x14ac:dyDescent="0.25">
      <c r="A70" s="18">
        <v>2</v>
      </c>
      <c r="B70" s="200" t="s">
        <v>74</v>
      </c>
      <c r="C70" s="200"/>
      <c r="D70" s="201"/>
      <c r="E70" s="73"/>
    </row>
    <row r="71" spans="1:7" s="94" customFormat="1" ht="5.4" x14ac:dyDescent="0.25">
      <c r="A71" s="147"/>
      <c r="E71" s="148"/>
    </row>
    <row r="72" spans="1:7" ht="19.5" customHeight="1" x14ac:dyDescent="0.25">
      <c r="A72" s="19"/>
      <c r="B72" s="190" t="s">
        <v>75</v>
      </c>
      <c r="C72" s="190"/>
      <c r="D72" s="190"/>
      <c r="E72" s="193"/>
    </row>
    <row r="73" spans="1:7" s="94" customFormat="1" ht="5.4" x14ac:dyDescent="0.25">
      <c r="A73" s="147"/>
      <c r="E73" s="148"/>
    </row>
    <row r="74" spans="1:7" x14ac:dyDescent="0.25">
      <c r="A74" s="19"/>
      <c r="B74" s="219" t="s">
        <v>76</v>
      </c>
      <c r="C74" s="211" t="s">
        <v>72</v>
      </c>
      <c r="D74" s="212"/>
      <c r="E74" s="213"/>
    </row>
    <row r="75" spans="1:7" x14ac:dyDescent="0.25">
      <c r="A75" s="20"/>
      <c r="B75" s="220"/>
      <c r="C75" s="54" t="s">
        <v>40</v>
      </c>
      <c r="D75" s="54" t="s">
        <v>41</v>
      </c>
      <c r="E75" s="54" t="s">
        <v>73</v>
      </c>
    </row>
    <row r="76" spans="1:7" x14ac:dyDescent="0.25">
      <c r="A76" s="14" t="s">
        <v>77</v>
      </c>
      <c r="B76" s="67"/>
      <c r="C76" s="163"/>
      <c r="D76" s="164"/>
      <c r="E76" s="76"/>
    </row>
    <row r="77" spans="1:7" x14ac:dyDescent="0.25">
      <c r="A77" s="15" t="s">
        <v>78</v>
      </c>
      <c r="B77" s="69"/>
      <c r="C77" s="165"/>
      <c r="D77" s="166"/>
      <c r="E77" s="77"/>
    </row>
    <row r="78" spans="1:7" x14ac:dyDescent="0.25">
      <c r="A78" s="16" t="s">
        <v>79</v>
      </c>
      <c r="B78" s="71"/>
      <c r="C78" s="167"/>
      <c r="D78" s="168"/>
      <c r="E78" s="78"/>
    </row>
    <row r="79" spans="1:7" x14ac:dyDescent="0.25">
      <c r="A79" s="21"/>
      <c r="B79" s="30"/>
      <c r="C79" s="30"/>
      <c r="D79" s="30"/>
      <c r="E79" s="35"/>
    </row>
    <row r="81" spans="1:8" ht="36.75" customHeight="1" x14ac:dyDescent="0.25">
      <c r="A81" s="18">
        <v>3</v>
      </c>
      <c r="B81" s="200" t="s">
        <v>80</v>
      </c>
      <c r="C81" s="200"/>
      <c r="D81" s="200"/>
      <c r="E81" s="73"/>
    </row>
    <row r="82" spans="1:8" s="94" customFormat="1" ht="5.4" x14ac:dyDescent="0.25">
      <c r="A82" s="147"/>
      <c r="E82" s="148"/>
    </row>
    <row r="83" spans="1:8" ht="15.75" customHeight="1" x14ac:dyDescent="0.25">
      <c r="A83" s="19"/>
      <c r="B83" s="190" t="s">
        <v>126</v>
      </c>
      <c r="C83" s="190"/>
      <c r="D83" s="190"/>
      <c r="E83" s="193"/>
    </row>
    <row r="84" spans="1:8" s="94" customFormat="1" ht="5.4" x14ac:dyDescent="0.25">
      <c r="A84" s="147"/>
      <c r="E84" s="148"/>
    </row>
    <row r="85" spans="1:8" ht="28.5" customHeight="1" x14ac:dyDescent="0.25">
      <c r="A85" s="19"/>
      <c r="B85" s="211" t="s">
        <v>134</v>
      </c>
      <c r="C85" s="212"/>
      <c r="D85" s="213"/>
      <c r="E85" s="54" t="s">
        <v>85</v>
      </c>
      <c r="G85" s="38" t="s">
        <v>142</v>
      </c>
    </row>
    <row r="86" spans="1:8" x14ac:dyDescent="0.25">
      <c r="A86" s="14" t="s">
        <v>81</v>
      </c>
      <c r="B86" s="196"/>
      <c r="C86" s="197"/>
      <c r="D86" s="198"/>
      <c r="E86" s="76"/>
      <c r="G86" s="45">
        <f>E86</f>
        <v>0</v>
      </c>
    </row>
    <row r="87" spans="1:8" x14ac:dyDescent="0.25">
      <c r="A87" s="15" t="s">
        <v>82</v>
      </c>
      <c r="B87" s="194"/>
      <c r="C87" s="199"/>
      <c r="D87" s="195"/>
      <c r="E87" s="77"/>
      <c r="G87" s="46">
        <f>E87</f>
        <v>0</v>
      </c>
    </row>
    <row r="88" spans="1:8" x14ac:dyDescent="0.25">
      <c r="A88" s="16" t="s">
        <v>83</v>
      </c>
      <c r="B88" s="186"/>
      <c r="C88" s="187"/>
      <c r="D88" s="188"/>
      <c r="E88" s="78"/>
      <c r="G88" s="46">
        <f>E88</f>
        <v>0</v>
      </c>
    </row>
    <row r="89" spans="1:8" x14ac:dyDescent="0.25">
      <c r="A89" s="21"/>
      <c r="B89" s="30"/>
      <c r="C89" s="30"/>
      <c r="D89" s="30"/>
      <c r="E89" s="35"/>
      <c r="G89" s="47">
        <f>SUM(G86:G88)</f>
        <v>0</v>
      </c>
    </row>
    <row r="91" spans="1:8" ht="15.6" x14ac:dyDescent="0.25">
      <c r="A91" s="18">
        <v>4</v>
      </c>
      <c r="B91" s="189" t="s">
        <v>86</v>
      </c>
      <c r="C91" s="189"/>
      <c r="D91" s="189"/>
      <c r="E91" s="73"/>
    </row>
    <row r="92" spans="1:8" s="94" customFormat="1" ht="5.4" x14ac:dyDescent="0.25">
      <c r="A92" s="147"/>
      <c r="E92" s="148"/>
    </row>
    <row r="93" spans="1:8" ht="15.6" x14ac:dyDescent="0.25">
      <c r="A93" s="19"/>
      <c r="B93" s="190" t="s">
        <v>93</v>
      </c>
      <c r="C93" s="190"/>
      <c r="D93" s="190"/>
      <c r="E93" s="33"/>
    </row>
    <row r="94" spans="1:8" s="94" customFormat="1" ht="5.4" x14ac:dyDescent="0.25">
      <c r="A94" s="147"/>
      <c r="E94" s="148"/>
      <c r="G94" s="149" t="s">
        <v>183</v>
      </c>
      <c r="H94" s="149" t="s">
        <v>184</v>
      </c>
    </row>
    <row r="95" spans="1:8" x14ac:dyDescent="0.25">
      <c r="A95" s="19"/>
      <c r="B95" s="211" t="s">
        <v>94</v>
      </c>
      <c r="C95" s="212"/>
      <c r="D95" s="213"/>
      <c r="E95" s="54" t="s">
        <v>84</v>
      </c>
      <c r="G95" s="57">
        <f>COUNTIF($B$96,H95)</f>
        <v>0</v>
      </c>
      <c r="H95" s="58" t="s">
        <v>180</v>
      </c>
    </row>
    <row r="96" spans="1:8" x14ac:dyDescent="0.25">
      <c r="A96" s="17" t="s">
        <v>94</v>
      </c>
      <c r="B96" s="214"/>
      <c r="C96" s="215"/>
      <c r="D96" s="216"/>
      <c r="E96" s="79"/>
      <c r="G96" s="59">
        <f>COUNTIF($B$96,H96)</f>
        <v>0</v>
      </c>
      <c r="H96" s="60" t="s">
        <v>181</v>
      </c>
    </row>
    <row r="97" spans="1:5" s="94" customFormat="1" ht="5.4" x14ac:dyDescent="0.25">
      <c r="A97" s="147"/>
      <c r="B97" s="217"/>
      <c r="C97" s="217"/>
      <c r="D97" s="217"/>
      <c r="E97" s="148"/>
    </row>
    <row r="98" spans="1:5" ht="31.5" customHeight="1" x14ac:dyDescent="0.25">
      <c r="A98" s="19"/>
      <c r="B98" s="190" t="s">
        <v>182</v>
      </c>
      <c r="C98" s="190"/>
      <c r="D98" s="190"/>
      <c r="E98" s="73"/>
    </row>
    <row r="99" spans="1:5" s="94" customFormat="1" ht="5.4" x14ac:dyDescent="0.25">
      <c r="A99" s="147"/>
      <c r="E99" s="148"/>
    </row>
    <row r="100" spans="1:5" ht="15.6" x14ac:dyDescent="0.25">
      <c r="A100" s="19"/>
      <c r="B100" s="190" t="s">
        <v>87</v>
      </c>
      <c r="C100" s="190"/>
      <c r="D100" s="190"/>
      <c r="E100" s="33"/>
    </row>
    <row r="101" spans="1:5" s="94" customFormat="1" ht="5.4" x14ac:dyDescent="0.25">
      <c r="A101" s="147"/>
      <c r="E101" s="148"/>
    </row>
    <row r="102" spans="1:5" x14ac:dyDescent="0.25">
      <c r="A102" s="19"/>
      <c r="B102" s="211" t="s">
        <v>88</v>
      </c>
      <c r="C102" s="212"/>
      <c r="D102" s="213"/>
      <c r="E102" s="54" t="s">
        <v>85</v>
      </c>
    </row>
    <row r="103" spans="1:5" x14ac:dyDescent="0.25">
      <c r="A103" s="14" t="s">
        <v>89</v>
      </c>
      <c r="B103" s="196"/>
      <c r="C103" s="197"/>
      <c r="D103" s="198"/>
      <c r="E103" s="76"/>
    </row>
    <row r="104" spans="1:5" x14ac:dyDescent="0.25">
      <c r="A104" s="15" t="s">
        <v>90</v>
      </c>
      <c r="B104" s="194"/>
      <c r="C104" s="199"/>
      <c r="D104" s="195"/>
      <c r="E104" s="77"/>
    </row>
    <row r="105" spans="1:5" x14ac:dyDescent="0.25">
      <c r="A105" s="15" t="s">
        <v>91</v>
      </c>
      <c r="B105" s="194"/>
      <c r="C105" s="199"/>
      <c r="D105" s="195"/>
      <c r="E105" s="77"/>
    </row>
    <row r="106" spans="1:5" x14ac:dyDescent="0.25">
      <c r="A106" s="16" t="s">
        <v>92</v>
      </c>
      <c r="B106" s="186"/>
      <c r="C106" s="187"/>
      <c r="D106" s="188"/>
      <c r="E106" s="78"/>
    </row>
    <row r="107" spans="1:5" x14ac:dyDescent="0.25">
      <c r="A107" s="21"/>
      <c r="B107" s="30"/>
      <c r="C107" s="30"/>
      <c r="D107" s="30"/>
      <c r="E107" s="35"/>
    </row>
    <row r="109" spans="1:5" ht="31.5" customHeight="1" x14ac:dyDescent="0.25">
      <c r="A109" s="18">
        <v>5</v>
      </c>
      <c r="B109" s="200" t="s">
        <v>95</v>
      </c>
      <c r="C109" s="200"/>
      <c r="D109" s="201"/>
      <c r="E109" s="73"/>
    </row>
    <row r="110" spans="1:5" s="94" customFormat="1" ht="5.4" x14ac:dyDescent="0.25">
      <c r="A110" s="147"/>
      <c r="E110" s="148"/>
    </row>
    <row r="111" spans="1:5" ht="15.75" customHeight="1" x14ac:dyDescent="0.25">
      <c r="A111" s="19"/>
      <c r="B111" s="190" t="s">
        <v>127</v>
      </c>
      <c r="C111" s="190"/>
      <c r="D111" s="190"/>
      <c r="E111" s="193"/>
    </row>
    <row r="112" spans="1:5" x14ac:dyDescent="0.25">
      <c r="A112" s="19"/>
      <c r="B112" s="191" t="s">
        <v>128</v>
      </c>
      <c r="C112" s="191"/>
      <c r="D112" s="191"/>
      <c r="E112" s="192"/>
    </row>
    <row r="113" spans="1:5" s="94" customFormat="1" ht="5.4" x14ac:dyDescent="0.25">
      <c r="A113" s="147"/>
      <c r="E113" s="148"/>
    </row>
    <row r="114" spans="1:5" ht="15" customHeight="1" x14ac:dyDescent="0.25">
      <c r="A114" s="19"/>
      <c r="B114" s="202"/>
      <c r="C114" s="203"/>
      <c r="D114" s="203"/>
      <c r="E114" s="204"/>
    </row>
    <row r="115" spans="1:5" x14ac:dyDescent="0.25">
      <c r="A115" s="19"/>
      <c r="B115" s="205"/>
      <c r="C115" s="206"/>
      <c r="D115" s="206"/>
      <c r="E115" s="207"/>
    </row>
    <row r="116" spans="1:5" x14ac:dyDescent="0.25">
      <c r="A116" s="19"/>
      <c r="B116" s="208"/>
      <c r="C116" s="209"/>
      <c r="D116" s="209"/>
      <c r="E116" s="210"/>
    </row>
    <row r="117" spans="1:5" x14ac:dyDescent="0.25">
      <c r="A117" s="21"/>
      <c r="B117" s="30"/>
      <c r="C117" s="30"/>
      <c r="D117" s="30"/>
      <c r="E117" s="35"/>
    </row>
    <row r="119" spans="1:5" ht="15.6" x14ac:dyDescent="0.25">
      <c r="A119" s="18">
        <v>6</v>
      </c>
      <c r="B119" s="200" t="s">
        <v>96</v>
      </c>
      <c r="C119" s="200"/>
      <c r="D119" s="200"/>
      <c r="E119" s="73"/>
    </row>
    <row r="120" spans="1:5" s="94" customFormat="1" ht="5.4" x14ac:dyDescent="0.25">
      <c r="A120" s="147"/>
      <c r="E120" s="148"/>
    </row>
    <row r="121" spans="1:5" ht="15.6" x14ac:dyDescent="0.25">
      <c r="A121" s="19"/>
      <c r="B121" s="190" t="s">
        <v>97</v>
      </c>
      <c r="C121" s="190"/>
      <c r="D121" s="193"/>
      <c r="E121" s="73"/>
    </row>
    <row r="122" spans="1:5" s="94" customFormat="1" ht="5.4" x14ac:dyDescent="0.25">
      <c r="A122" s="147"/>
      <c r="E122" s="148"/>
    </row>
    <row r="123" spans="1:5" ht="15.6" x14ac:dyDescent="0.25">
      <c r="A123" s="19"/>
      <c r="B123" s="190" t="s">
        <v>98</v>
      </c>
      <c r="C123" s="190"/>
      <c r="D123" s="190"/>
      <c r="E123" s="33"/>
    </row>
    <row r="124" spans="1:5" s="94" customFormat="1" ht="5.4" x14ac:dyDescent="0.25">
      <c r="A124" s="147"/>
      <c r="E124" s="148"/>
    </row>
    <row r="125" spans="1:5" x14ac:dyDescent="0.25">
      <c r="A125" s="19"/>
      <c r="B125" s="211" t="s">
        <v>88</v>
      </c>
      <c r="C125" s="213"/>
      <c r="D125" s="49" t="s">
        <v>156</v>
      </c>
      <c r="E125" s="54" t="s">
        <v>84</v>
      </c>
    </row>
    <row r="126" spans="1:5" x14ac:dyDescent="0.25">
      <c r="A126" s="14" t="s">
        <v>89</v>
      </c>
      <c r="B126" s="196"/>
      <c r="C126" s="198"/>
      <c r="D126" s="67"/>
      <c r="E126" s="76"/>
    </row>
    <row r="127" spans="1:5" x14ac:dyDescent="0.25">
      <c r="A127" s="15" t="s">
        <v>90</v>
      </c>
      <c r="B127" s="194"/>
      <c r="C127" s="195"/>
      <c r="D127" s="69"/>
      <c r="E127" s="77"/>
    </row>
    <row r="128" spans="1:5" x14ac:dyDescent="0.25">
      <c r="A128" s="15" t="s">
        <v>91</v>
      </c>
      <c r="B128" s="194"/>
      <c r="C128" s="195"/>
      <c r="D128" s="69"/>
      <c r="E128" s="77"/>
    </row>
    <row r="129" spans="1:8" x14ac:dyDescent="0.25">
      <c r="A129" s="16" t="s">
        <v>92</v>
      </c>
      <c r="B129" s="186"/>
      <c r="C129" s="188"/>
      <c r="D129" s="71"/>
      <c r="E129" s="78"/>
    </row>
    <row r="130" spans="1:8" x14ac:dyDescent="0.25">
      <c r="A130" s="21"/>
      <c r="B130" s="30"/>
      <c r="C130" s="30"/>
      <c r="D130" s="30"/>
      <c r="E130" s="35"/>
    </row>
    <row r="132" spans="1:8" ht="33" customHeight="1" x14ac:dyDescent="0.25">
      <c r="A132" s="18">
        <v>7</v>
      </c>
      <c r="B132" s="200" t="s">
        <v>119</v>
      </c>
      <c r="C132" s="200"/>
      <c r="D132" s="200"/>
      <c r="E132" s="73"/>
    </row>
    <row r="133" spans="1:8" s="94" customFormat="1" ht="5.4" x14ac:dyDescent="0.25">
      <c r="A133" s="147"/>
      <c r="B133" s="150"/>
      <c r="E133" s="148"/>
    </row>
    <row r="134" spans="1:8" ht="15.6" x14ac:dyDescent="0.25">
      <c r="A134" s="19"/>
      <c r="B134" s="190" t="s">
        <v>99</v>
      </c>
      <c r="C134" s="190"/>
      <c r="D134" s="190"/>
      <c r="E134" s="73"/>
    </row>
    <row r="135" spans="1:8" s="94" customFormat="1" ht="5.4" x14ac:dyDescent="0.25">
      <c r="A135" s="147"/>
      <c r="E135" s="148"/>
    </row>
    <row r="136" spans="1:8" ht="38.25" customHeight="1" x14ac:dyDescent="0.25">
      <c r="A136" s="19"/>
      <c r="B136" s="190" t="s">
        <v>100</v>
      </c>
      <c r="C136" s="190"/>
      <c r="D136" s="190"/>
      <c r="E136" s="73"/>
    </row>
    <row r="137" spans="1:8" s="94" customFormat="1" ht="5.4" x14ac:dyDescent="0.25">
      <c r="A137" s="147"/>
      <c r="E137" s="148"/>
    </row>
    <row r="138" spans="1:8" ht="15.6" x14ac:dyDescent="0.25">
      <c r="A138" s="19"/>
      <c r="B138" s="190" t="s">
        <v>129</v>
      </c>
      <c r="C138" s="227"/>
      <c r="D138" s="227"/>
      <c r="E138" s="33"/>
    </row>
    <row r="139" spans="1:8" x14ac:dyDescent="0.25">
      <c r="A139" s="26"/>
      <c r="B139" s="162" t="s">
        <v>130</v>
      </c>
      <c r="C139" s="53"/>
      <c r="D139" s="53"/>
      <c r="E139" s="33"/>
    </row>
    <row r="140" spans="1:8" s="94" customFormat="1" ht="5.4" x14ac:dyDescent="0.25">
      <c r="A140" s="147"/>
      <c r="E140" s="148"/>
    </row>
    <row r="141" spans="1:8" x14ac:dyDescent="0.25">
      <c r="A141" s="19"/>
      <c r="B141" s="202"/>
      <c r="C141" s="203"/>
      <c r="D141" s="203"/>
      <c r="E141" s="204"/>
      <c r="G141" s="55"/>
      <c r="H141" s="56"/>
    </row>
    <row r="142" spans="1:8" x14ac:dyDescent="0.25">
      <c r="A142" s="19"/>
      <c r="B142" s="208"/>
      <c r="C142" s="209"/>
      <c r="D142" s="209"/>
      <c r="E142" s="210"/>
      <c r="G142" s="55"/>
      <c r="H142" s="56"/>
    </row>
    <row r="143" spans="1:8" s="94" customFormat="1" ht="5.4" x14ac:dyDescent="0.25">
      <c r="A143" s="147"/>
      <c r="E143" s="148"/>
    </row>
    <row r="144" spans="1:8" s="10" customFormat="1" ht="18" customHeight="1" x14ac:dyDescent="0.25">
      <c r="B144" s="190" t="s">
        <v>222</v>
      </c>
      <c r="C144" s="190"/>
      <c r="D144" s="190"/>
      <c r="E144" s="73"/>
    </row>
    <row r="145" spans="1:8" s="94" customFormat="1" ht="5.4" x14ac:dyDescent="0.25">
      <c r="B145" s="151"/>
      <c r="C145" s="151"/>
      <c r="D145" s="151"/>
      <c r="E145" s="148"/>
    </row>
    <row r="146" spans="1:8" ht="15.6" x14ac:dyDescent="0.25">
      <c r="A146" s="19"/>
      <c r="B146" s="190" t="s">
        <v>129</v>
      </c>
      <c r="C146" s="227"/>
      <c r="D146" s="227"/>
      <c r="E146" s="33"/>
    </row>
    <row r="147" spans="1:8" x14ac:dyDescent="0.25">
      <c r="A147" s="26"/>
      <c r="B147" s="162" t="s">
        <v>130</v>
      </c>
      <c r="C147" s="53"/>
      <c r="D147" s="53"/>
      <c r="E147" s="33"/>
    </row>
    <row r="148" spans="1:8" s="94" customFormat="1" ht="5.4" x14ac:dyDescent="0.25">
      <c r="A148" s="147"/>
      <c r="E148" s="148"/>
    </row>
    <row r="149" spans="1:8" x14ac:dyDescent="0.25">
      <c r="A149" s="19"/>
      <c r="B149" s="202"/>
      <c r="C149" s="203"/>
      <c r="D149" s="203"/>
      <c r="E149" s="204"/>
      <c r="G149" s="55"/>
      <c r="H149" s="56"/>
    </row>
    <row r="150" spans="1:8" x14ac:dyDescent="0.25">
      <c r="A150" s="19"/>
      <c r="B150" s="208"/>
      <c r="C150" s="209"/>
      <c r="D150" s="209"/>
      <c r="E150" s="210"/>
      <c r="G150" s="55"/>
      <c r="H150" s="56"/>
    </row>
    <row r="151" spans="1:8" x14ac:dyDescent="0.25">
      <c r="A151" s="21"/>
      <c r="B151" s="30"/>
      <c r="C151" s="30"/>
      <c r="D151" s="30"/>
      <c r="E151" s="35"/>
      <c r="G151" s="55"/>
      <c r="H151" s="56"/>
    </row>
    <row r="152" spans="1:8" x14ac:dyDescent="0.25">
      <c r="G152" s="55"/>
      <c r="H152" s="56"/>
    </row>
    <row r="153" spans="1:8" ht="35.549999999999997" customHeight="1" x14ac:dyDescent="0.25">
      <c r="A153" s="18">
        <v>8</v>
      </c>
      <c r="B153" s="200" t="s">
        <v>231</v>
      </c>
      <c r="C153" s="200"/>
      <c r="D153" s="200"/>
      <c r="E153" s="73"/>
      <c r="G153" s="55"/>
      <c r="H153" s="56"/>
    </row>
    <row r="154" spans="1:8" ht="15.6" x14ac:dyDescent="0.25">
      <c r="A154" s="25"/>
      <c r="B154" s="223" t="s">
        <v>131</v>
      </c>
      <c r="C154" s="223"/>
      <c r="D154" s="223"/>
      <c r="E154" s="33"/>
      <c r="G154" s="55"/>
      <c r="H154" s="56"/>
    </row>
    <row r="155" spans="1:8" s="94" customFormat="1" ht="5.4" x14ac:dyDescent="0.25">
      <c r="A155" s="147"/>
      <c r="E155" s="148"/>
      <c r="G155" s="150"/>
      <c r="H155" s="150"/>
    </row>
    <row r="156" spans="1:8" ht="15.6" x14ac:dyDescent="0.25">
      <c r="A156" s="19"/>
      <c r="B156" s="190" t="s">
        <v>174</v>
      </c>
      <c r="C156" s="190"/>
      <c r="D156" s="190"/>
      <c r="E156" s="193"/>
      <c r="G156" s="55"/>
      <c r="H156" s="56"/>
    </row>
    <row r="157" spans="1:8" x14ac:dyDescent="0.25">
      <c r="A157" s="19"/>
      <c r="B157" s="223" t="s">
        <v>120</v>
      </c>
      <c r="C157" s="223"/>
      <c r="D157" s="223"/>
      <c r="E157" s="224"/>
    </row>
    <row r="158" spans="1:8" s="94" customFormat="1" ht="5.4" x14ac:dyDescent="0.25">
      <c r="A158" s="147"/>
      <c r="E158" s="148"/>
    </row>
    <row r="159" spans="1:8" x14ac:dyDescent="0.25">
      <c r="A159" s="19"/>
      <c r="B159" s="211" t="s">
        <v>175</v>
      </c>
      <c r="C159" s="213"/>
      <c r="D159" s="48" t="s">
        <v>105</v>
      </c>
      <c r="E159" s="49" t="s">
        <v>160</v>
      </c>
    </row>
    <row r="160" spans="1:8" x14ac:dyDescent="0.25">
      <c r="A160" s="14" t="s">
        <v>101</v>
      </c>
      <c r="B160" s="196"/>
      <c r="C160" s="198"/>
      <c r="D160" s="80"/>
      <c r="E160" s="81"/>
    </row>
    <row r="161" spans="1:8" x14ac:dyDescent="0.25">
      <c r="A161" s="15" t="s">
        <v>102</v>
      </c>
      <c r="B161" s="194"/>
      <c r="C161" s="195"/>
      <c r="D161" s="82"/>
      <c r="E161" s="83"/>
    </row>
    <row r="162" spans="1:8" x14ac:dyDescent="0.25">
      <c r="A162" s="15" t="s">
        <v>103</v>
      </c>
      <c r="B162" s="194"/>
      <c r="C162" s="195"/>
      <c r="D162" s="82"/>
      <c r="E162" s="83"/>
    </row>
    <row r="163" spans="1:8" x14ac:dyDescent="0.25">
      <c r="A163" s="16" t="s">
        <v>104</v>
      </c>
      <c r="B163" s="186"/>
      <c r="C163" s="188"/>
      <c r="D163" s="84"/>
      <c r="E163" s="85"/>
    </row>
    <row r="164" spans="1:8" x14ac:dyDescent="0.25">
      <c r="A164" s="21"/>
      <c r="B164" s="30"/>
      <c r="C164" s="30"/>
      <c r="D164" s="30"/>
      <c r="E164" s="35"/>
    </row>
    <row r="166" spans="1:8" ht="15.6" x14ac:dyDescent="0.25">
      <c r="A166" s="18">
        <v>9</v>
      </c>
      <c r="B166" s="200" t="s">
        <v>177</v>
      </c>
      <c r="C166" s="200"/>
      <c r="D166" s="200"/>
      <c r="E166" s="73"/>
    </row>
    <row r="167" spans="1:8" s="94" customFormat="1" ht="5.4" x14ac:dyDescent="0.25">
      <c r="A167" s="147"/>
      <c r="E167" s="148"/>
    </row>
    <row r="168" spans="1:8" ht="15.6" x14ac:dyDescent="0.25">
      <c r="A168" s="19"/>
      <c r="B168" s="190" t="s">
        <v>121</v>
      </c>
      <c r="C168" s="190"/>
      <c r="D168" s="190"/>
      <c r="E168" s="193"/>
    </row>
    <row r="169" spans="1:8" s="94" customFormat="1" ht="5.4" x14ac:dyDescent="0.25">
      <c r="A169" s="147"/>
      <c r="B169" s="225"/>
      <c r="C169" s="225"/>
      <c r="D169" s="225"/>
      <c r="E169" s="226"/>
    </row>
    <row r="170" spans="1:8" x14ac:dyDescent="0.25">
      <c r="A170" s="19"/>
      <c r="B170" s="218" t="s">
        <v>132</v>
      </c>
      <c r="C170" s="218" t="s">
        <v>72</v>
      </c>
      <c r="D170" s="218"/>
      <c r="E170" s="218"/>
    </row>
    <row r="171" spans="1:8" x14ac:dyDescent="0.25">
      <c r="A171" s="20"/>
      <c r="B171" s="218"/>
      <c r="C171" s="54" t="s">
        <v>40</v>
      </c>
      <c r="D171" s="54" t="s">
        <v>41</v>
      </c>
      <c r="E171" s="54" t="s">
        <v>162</v>
      </c>
      <c r="G171" s="38" t="s">
        <v>136</v>
      </c>
      <c r="H171" s="38" t="s">
        <v>163</v>
      </c>
    </row>
    <row r="172" spans="1:8" ht="43.2" x14ac:dyDescent="0.25">
      <c r="A172" s="14" t="s">
        <v>106</v>
      </c>
      <c r="B172" s="67" t="s">
        <v>124</v>
      </c>
      <c r="C172" s="163"/>
      <c r="D172" s="164"/>
      <c r="E172" s="76"/>
      <c r="G172" s="40">
        <f>(D172-C172)/365</f>
        <v>0</v>
      </c>
      <c r="H172" s="40" t="s">
        <v>161</v>
      </c>
    </row>
    <row r="173" spans="1:8" ht="43.2" x14ac:dyDescent="0.25">
      <c r="A173" s="15" t="s">
        <v>107</v>
      </c>
      <c r="B173" s="69" t="s">
        <v>124</v>
      </c>
      <c r="C173" s="165"/>
      <c r="D173" s="166"/>
      <c r="E173" s="77"/>
      <c r="G173" s="41">
        <f>(D173-C173)/365</f>
        <v>0</v>
      </c>
      <c r="H173" s="41" t="s">
        <v>161</v>
      </c>
    </row>
    <row r="174" spans="1:8" ht="43.2" x14ac:dyDescent="0.25">
      <c r="A174" s="15" t="s">
        <v>108</v>
      </c>
      <c r="B174" s="69" t="s">
        <v>124</v>
      </c>
      <c r="C174" s="165"/>
      <c r="D174" s="166"/>
      <c r="E174" s="77"/>
      <c r="G174" s="41">
        <f>(D174-C174)/365</f>
        <v>0</v>
      </c>
      <c r="H174" s="41" t="s">
        <v>161</v>
      </c>
    </row>
    <row r="175" spans="1:8" ht="43.2" x14ac:dyDescent="0.25">
      <c r="A175" s="16" t="s">
        <v>109</v>
      </c>
      <c r="B175" s="71" t="s">
        <v>124</v>
      </c>
      <c r="C175" s="167"/>
      <c r="D175" s="168"/>
      <c r="E175" s="78"/>
      <c r="G175" s="42">
        <f>(D175-C175)/365</f>
        <v>0</v>
      </c>
      <c r="H175" s="42" t="s">
        <v>161</v>
      </c>
    </row>
    <row r="176" spans="1:8" x14ac:dyDescent="0.25">
      <c r="A176" s="21"/>
      <c r="B176" s="30"/>
      <c r="C176" s="30"/>
      <c r="D176" s="30"/>
      <c r="E176" s="35"/>
    </row>
    <row r="177" spans="1:8" ht="15" thickBot="1" x14ac:dyDescent="0.3"/>
    <row r="178" spans="1:8" ht="18.600000000000001" thickBot="1" x14ac:dyDescent="0.3">
      <c r="A178" s="37" t="s">
        <v>110</v>
      </c>
      <c r="B178" s="28"/>
      <c r="C178" s="28"/>
      <c r="D178" s="28"/>
      <c r="E178" s="31"/>
    </row>
    <row r="180" spans="1:8" ht="15.6" x14ac:dyDescent="0.25">
      <c r="A180" s="18">
        <v>1</v>
      </c>
      <c r="B180" s="200" t="s">
        <v>165</v>
      </c>
      <c r="C180" s="200"/>
      <c r="D180" s="200"/>
      <c r="E180" s="73"/>
    </row>
    <row r="181" spans="1:8" s="94" customFormat="1" ht="5.4" x14ac:dyDescent="0.25">
      <c r="A181" s="147"/>
      <c r="E181" s="148"/>
    </row>
    <row r="182" spans="1:8" ht="15.6" x14ac:dyDescent="0.25">
      <c r="A182" s="19"/>
      <c r="B182" s="190" t="s">
        <v>111</v>
      </c>
      <c r="C182" s="190"/>
      <c r="D182" s="190"/>
      <c r="E182" s="33"/>
    </row>
    <row r="183" spans="1:8" s="94" customFormat="1" ht="5.4" x14ac:dyDescent="0.25">
      <c r="A183" s="147"/>
      <c r="E183" s="148"/>
    </row>
    <row r="184" spans="1:8" x14ac:dyDescent="0.25">
      <c r="A184" s="19"/>
      <c r="B184" s="211" t="s">
        <v>115</v>
      </c>
      <c r="C184" s="213"/>
      <c r="D184" s="211" t="s">
        <v>116</v>
      </c>
      <c r="E184" s="213"/>
      <c r="G184" s="38" t="s">
        <v>183</v>
      </c>
      <c r="H184" s="38" t="s">
        <v>184</v>
      </c>
    </row>
    <row r="185" spans="1:8" x14ac:dyDescent="0.25">
      <c r="A185" s="14" t="s">
        <v>112</v>
      </c>
      <c r="B185" s="196"/>
      <c r="C185" s="197"/>
      <c r="D185" s="196"/>
      <c r="E185" s="198"/>
      <c r="G185" s="59">
        <f>COUNTIF($D$185:$E$187,H185)</f>
        <v>0</v>
      </c>
      <c r="H185" s="58" t="s">
        <v>186</v>
      </c>
    </row>
    <row r="186" spans="1:8" x14ac:dyDescent="0.25">
      <c r="A186" s="15" t="s">
        <v>113</v>
      </c>
      <c r="B186" s="194"/>
      <c r="C186" s="199"/>
      <c r="D186" s="194"/>
      <c r="E186" s="195"/>
      <c r="G186" s="59">
        <f>COUNTIF($D$185:$E$187,H186)</f>
        <v>0</v>
      </c>
      <c r="H186" s="60" t="s">
        <v>187</v>
      </c>
    </row>
    <row r="187" spans="1:8" x14ac:dyDescent="0.25">
      <c r="A187" s="16" t="s">
        <v>114</v>
      </c>
      <c r="B187" s="186"/>
      <c r="C187" s="187"/>
      <c r="D187" s="186"/>
      <c r="E187" s="188"/>
    </row>
    <row r="188" spans="1:8" x14ac:dyDescent="0.25">
      <c r="A188" s="21"/>
      <c r="B188" s="30"/>
      <c r="C188" s="30"/>
      <c r="D188" s="30"/>
      <c r="E188" s="35"/>
    </row>
    <row r="190" spans="1:8" ht="32.25" customHeight="1" x14ac:dyDescent="0.25">
      <c r="A190" s="18">
        <v>2</v>
      </c>
      <c r="B190" s="200" t="s">
        <v>178</v>
      </c>
      <c r="C190" s="200"/>
      <c r="D190" s="200"/>
      <c r="E190" s="73"/>
    </row>
    <row r="191" spans="1:8" s="94" customFormat="1" ht="5.4" x14ac:dyDescent="0.25">
      <c r="A191" s="147"/>
      <c r="E191" s="148"/>
    </row>
    <row r="192" spans="1:8" ht="15.6" x14ac:dyDescent="0.25">
      <c r="A192" s="19"/>
      <c r="B192" s="190" t="s">
        <v>122</v>
      </c>
      <c r="C192" s="190"/>
      <c r="D192" s="190"/>
      <c r="E192" s="193"/>
    </row>
    <row r="193" spans="1:7" s="94" customFormat="1" ht="5.4" x14ac:dyDescent="0.25">
      <c r="A193" s="147"/>
      <c r="E193" s="148"/>
    </row>
    <row r="194" spans="1:7" x14ac:dyDescent="0.25">
      <c r="A194" s="19"/>
      <c r="B194" s="51" t="s">
        <v>168</v>
      </c>
      <c r="C194" s="219" t="s">
        <v>123</v>
      </c>
      <c r="D194" s="211" t="s">
        <v>117</v>
      </c>
      <c r="E194" s="213"/>
    </row>
    <row r="195" spans="1:7" x14ac:dyDescent="0.25">
      <c r="A195" s="20"/>
      <c r="B195" s="50"/>
      <c r="C195" s="220"/>
      <c r="D195" s="54" t="s">
        <v>40</v>
      </c>
      <c r="E195" s="54" t="s">
        <v>41</v>
      </c>
      <c r="G195" s="38" t="s">
        <v>136</v>
      </c>
    </row>
    <row r="196" spans="1:7" x14ac:dyDescent="0.25">
      <c r="A196" s="14" t="s">
        <v>106</v>
      </c>
      <c r="B196" s="86"/>
      <c r="C196" s="67"/>
      <c r="D196" s="164"/>
      <c r="E196" s="171"/>
      <c r="G196" s="40">
        <f>(E196-D196)/365</f>
        <v>0</v>
      </c>
    </row>
    <row r="197" spans="1:7" x14ac:dyDescent="0.25">
      <c r="A197" s="15" t="s">
        <v>107</v>
      </c>
      <c r="B197" s="87"/>
      <c r="C197" s="69"/>
      <c r="D197" s="166"/>
      <c r="E197" s="172"/>
      <c r="G197" s="41">
        <f t="shared" ref="G197:G198" si="1">(E197-D197)/365</f>
        <v>0</v>
      </c>
    </row>
    <row r="198" spans="1:7" x14ac:dyDescent="0.25">
      <c r="A198" s="16" t="s">
        <v>108</v>
      </c>
      <c r="B198" s="88"/>
      <c r="C198" s="71"/>
      <c r="D198" s="168"/>
      <c r="E198" s="173"/>
      <c r="G198" s="42">
        <f t="shared" si="1"/>
        <v>0</v>
      </c>
    </row>
    <row r="199" spans="1:7" x14ac:dyDescent="0.25">
      <c r="A199" s="21"/>
      <c r="B199" s="30"/>
      <c r="C199" s="30"/>
      <c r="D199" s="30"/>
      <c r="E199" s="35"/>
    </row>
    <row r="201" spans="1:7" ht="36.75" customHeight="1" x14ac:dyDescent="0.25">
      <c r="A201" s="24"/>
      <c r="B201" s="200" t="s">
        <v>118</v>
      </c>
      <c r="C201" s="200"/>
      <c r="D201" s="200"/>
      <c r="E201" s="201"/>
    </row>
    <row r="202" spans="1:7" x14ac:dyDescent="0.25">
      <c r="A202" s="26"/>
      <c r="B202" s="162" t="s">
        <v>228</v>
      </c>
      <c r="C202" s="53"/>
      <c r="D202" s="53"/>
      <c r="E202" s="33"/>
    </row>
    <row r="203" spans="1:7" s="94" customFormat="1" ht="5.4" x14ac:dyDescent="0.25">
      <c r="A203" s="147"/>
      <c r="E203" s="148"/>
    </row>
    <row r="204" spans="1:7" x14ac:dyDescent="0.25">
      <c r="A204" s="19"/>
      <c r="B204" s="234"/>
      <c r="C204" s="235"/>
      <c r="D204" s="235"/>
      <c r="E204" s="236"/>
    </row>
    <row r="205" spans="1:7" x14ac:dyDescent="0.25">
      <c r="A205" s="19"/>
      <c r="B205" s="237"/>
      <c r="C205" s="238"/>
      <c r="D205" s="238"/>
      <c r="E205" s="239"/>
    </row>
    <row r="206" spans="1:7" x14ac:dyDescent="0.25">
      <c r="A206" s="19"/>
      <c r="B206" s="237"/>
      <c r="C206" s="238"/>
      <c r="D206" s="238"/>
      <c r="E206" s="239"/>
    </row>
    <row r="207" spans="1:7" x14ac:dyDescent="0.25">
      <c r="A207" s="19"/>
      <c r="B207" s="240"/>
      <c r="C207" s="241"/>
      <c r="D207" s="241"/>
      <c r="E207" s="242"/>
    </row>
    <row r="208" spans="1:7" x14ac:dyDescent="0.25">
      <c r="A208" s="21"/>
      <c r="B208" s="30"/>
      <c r="C208" s="30"/>
      <c r="D208" s="30"/>
      <c r="E208" s="35"/>
    </row>
    <row r="210" spans="1:5" ht="21" x14ac:dyDescent="0.25">
      <c r="A210" s="233" t="s">
        <v>135</v>
      </c>
      <c r="B210" s="233"/>
      <c r="C210" s="233"/>
      <c r="D210" s="233"/>
      <c r="E210" s="233"/>
    </row>
    <row r="212" spans="1:5" ht="31.5" customHeight="1" x14ac:dyDescent="0.25">
      <c r="A212" s="228" t="s">
        <v>223</v>
      </c>
      <c r="B212" s="228"/>
      <c r="C212" s="228"/>
      <c r="D212" s="228"/>
      <c r="E212" s="228"/>
    </row>
  </sheetData>
  <sheetProtection algorithmName="SHA-512" hashValue="622pt0GlCXtuUHyzWsnpRviqrqRQTqTfJcg+lCh6KsfBtUAMFZ9ytSZv0V9Uv4/PYKBFbYq7xRO6cQVmOTd73Q==" saltValue="BqU+E3f4tZKZLGUWDhrmww==" spinCount="100000" sheet="1" selectLockedCells="1"/>
  <mergeCells count="99">
    <mergeCell ref="D1:E1"/>
    <mergeCell ref="A4:D4"/>
    <mergeCell ref="A210:E210"/>
    <mergeCell ref="B162:C162"/>
    <mergeCell ref="B44:D44"/>
    <mergeCell ref="B47:E47"/>
    <mergeCell ref="B61:E61"/>
    <mergeCell ref="B83:E83"/>
    <mergeCell ref="B154:D154"/>
    <mergeCell ref="B187:C187"/>
    <mergeCell ref="B201:E201"/>
    <mergeCell ref="B204:E207"/>
    <mergeCell ref="B190:D190"/>
    <mergeCell ref="D194:E194"/>
    <mergeCell ref="B8:D8"/>
    <mergeCell ref="B119:D119"/>
    <mergeCell ref="A212:E212"/>
    <mergeCell ref="A3:D3"/>
    <mergeCell ref="B72:E72"/>
    <mergeCell ref="B70:D70"/>
    <mergeCell ref="B125:C125"/>
    <mergeCell ref="B126:C126"/>
    <mergeCell ref="B127:C127"/>
    <mergeCell ref="B128:C128"/>
    <mergeCell ref="B129:C129"/>
    <mergeCell ref="B156:E156"/>
    <mergeCell ref="B157:E157"/>
    <mergeCell ref="B168:E168"/>
    <mergeCell ref="B166:D166"/>
    <mergeCell ref="B138:D138"/>
    <mergeCell ref="B136:D136"/>
    <mergeCell ref="B134:D134"/>
    <mergeCell ref="B9:E9"/>
    <mergeCell ref="B11:B12"/>
    <mergeCell ref="C194:C195"/>
    <mergeCell ref="D187:E187"/>
    <mergeCell ref="B192:E192"/>
    <mergeCell ref="B169:E169"/>
    <mergeCell ref="B185:C185"/>
    <mergeCell ref="B144:D144"/>
    <mergeCell ref="B146:D146"/>
    <mergeCell ref="B28:B29"/>
    <mergeCell ref="C28:E28"/>
    <mergeCell ref="B22:D22"/>
    <mergeCell ref="B24:D24"/>
    <mergeCell ref="B35:D35"/>
    <mergeCell ref="B37:D37"/>
    <mergeCell ref="B39:B40"/>
    <mergeCell ref="D185:E185"/>
    <mergeCell ref="D186:E186"/>
    <mergeCell ref="B149:E150"/>
    <mergeCell ref="B132:D132"/>
    <mergeCell ref="B153:D153"/>
    <mergeCell ref="B182:D182"/>
    <mergeCell ref="B184:C184"/>
    <mergeCell ref="D184:E184"/>
    <mergeCell ref="B163:C163"/>
    <mergeCell ref="B159:C159"/>
    <mergeCell ref="B160:C160"/>
    <mergeCell ref="B180:D180"/>
    <mergeCell ref="B186:C186"/>
    <mergeCell ref="B141:E142"/>
    <mergeCell ref="B170:B171"/>
    <mergeCell ref="C170:E170"/>
    <mergeCell ref="C11:E11"/>
    <mergeCell ref="B81:D81"/>
    <mergeCell ref="B85:D85"/>
    <mergeCell ref="B86:D86"/>
    <mergeCell ref="B87:D87"/>
    <mergeCell ref="B63:B64"/>
    <mergeCell ref="C63:E63"/>
    <mergeCell ref="B74:B75"/>
    <mergeCell ref="B26:E26"/>
    <mergeCell ref="C39:E39"/>
    <mergeCell ref="B46:D46"/>
    <mergeCell ref="B49:B50"/>
    <mergeCell ref="C49:E49"/>
    <mergeCell ref="B59:D59"/>
    <mergeCell ref="C74:E74"/>
    <mergeCell ref="B161:C161"/>
    <mergeCell ref="B103:D103"/>
    <mergeCell ref="B104:D104"/>
    <mergeCell ref="B93:D93"/>
    <mergeCell ref="B123:D123"/>
    <mergeCell ref="B109:D109"/>
    <mergeCell ref="B114:E116"/>
    <mergeCell ref="B121:D121"/>
    <mergeCell ref="B105:D105"/>
    <mergeCell ref="B106:D106"/>
    <mergeCell ref="B98:D98"/>
    <mergeCell ref="B95:D95"/>
    <mergeCell ref="B96:D96"/>
    <mergeCell ref="B97:D97"/>
    <mergeCell ref="B102:D102"/>
    <mergeCell ref="B88:D88"/>
    <mergeCell ref="B91:D91"/>
    <mergeCell ref="B100:D100"/>
    <mergeCell ref="B112:E112"/>
    <mergeCell ref="B111:E111"/>
  </mergeCells>
  <dataValidations xWindow="774" yWindow="250" count="11">
    <dataValidation allowBlank="1" showInputMessage="1" showErrorMessage="1" promptTitle="Kandidaatnummer" prompt="Wordt automatisch gegenereerd_x000a_" sqref="E3" xr:uid="{00000000-0002-0000-0200-000000000000}"/>
    <dataValidation type="list" allowBlank="1" showInputMessage="1" showErrorMessage="1" sqref="B13:B19" xr:uid="{00000000-0002-0000-0200-000001000000}">
      <formula1>"Perifeer,3e lijn zorg"</formula1>
    </dataValidation>
    <dataValidation type="list" allowBlank="1" showInputMessage="1" showErrorMessage="1" sqref="B20" xr:uid="{00000000-0002-0000-0200-000002000000}">
      <formula1>"Perifeer,Academisch,n.v.t."</formula1>
    </dataValidation>
    <dataValidation type="list" allowBlank="1" showInputMessage="1" showErrorMessage="1" sqref="E22 E24 E44 E59 E70 E81 E91 E98 E109 E119 E132 E136 E190 E166 E180 E153 I76:I77 D126:D129 E144" xr:uid="{00000000-0002-0000-0200-000003000000}">
      <formula1>"Ja,Nee"</formula1>
    </dataValidation>
    <dataValidation type="list" allowBlank="1" showInputMessage="1" showErrorMessage="1" sqref="E35 E121 E134" xr:uid="{00000000-0002-0000-0200-000004000000}">
      <formula1>"Ja,Nee,n.v.t."</formula1>
    </dataValidation>
    <dataValidation showInputMessage="1" sqref="B173:B175 B127:C129 B31:B32 B52:B54 B66:B67 B77:B78" xr:uid="{00000000-0002-0000-0200-000005000000}"/>
    <dataValidation type="list" allowBlank="1" showInputMessage="1" showErrorMessage="1" sqref="B160:C163" xr:uid="{00000000-0002-0000-0200-000006000000}">
      <formula1>"1e auteur,2e auteur,laatste auteur"</formula1>
    </dataValidation>
    <dataValidation type="list" allowBlank="1" showInputMessage="1" showErrorMessage="1" sqref="D185:E187" xr:uid="{00000000-0002-0000-0200-000007000000}">
      <formula1>"Bachelor,Master"</formula1>
    </dataValidation>
    <dataValidation type="list" allowBlank="1" showInputMessage="1" showErrorMessage="1" sqref="B96:D96" xr:uid="{00000000-0002-0000-0200-000008000000}">
      <formula1>"TIAS,MBA"</formula1>
    </dataValidation>
    <dataValidation type="list" allowBlank="1" showInputMessage="1" showErrorMessage="1" sqref="E160:E163" xr:uid="{00000000-0002-0000-0200-000009000000}">
      <formula1>"Nationaal,Internationaal"</formula1>
    </dataValidation>
    <dataValidation type="list" showInputMessage="1" sqref="B196:B198" xr:uid="{00000000-0002-0000-0200-00000A000000}">
      <formula1>"Topsport,Conservatorium"</formula1>
    </dataValidation>
  </dataValidations>
  <pageMargins left="0.70866141732283472" right="0.70866141732283472" top="0.74803149606299213" bottom="0.74803149606299213" header="0.31496062992125984" footer="0.31496062992125984"/>
  <pageSetup paperSize="9" scale="69" orientation="portrait" verticalDpi="0" r:id="rId1"/>
  <headerFooter>
    <oddHeader>&amp;CVRAGENLIJST SOLLICITATIE OPLEIDING OBSTETRIE EN GYNAECOLOGIE 2025 CLUSTER UTRECHT</oddHeader>
    <oddFooter>Pagina &amp;P van &amp;N</oddFooter>
  </headerFooter>
  <rowBreaks count="3" manualBreakCount="3">
    <brk id="68" max="16383" man="1"/>
    <brk id="131" max="16383" man="1"/>
    <brk id="177" max="16383" man="1"/>
  </rowBreaks>
  <colBreaks count="1" manualBreakCount="1">
    <brk id="5"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9"/>
  <sheetViews>
    <sheetView showGridLines="0" zoomScale="110" zoomScaleNormal="110" workbookViewId="0">
      <selection activeCell="B31" sqref="B31"/>
    </sheetView>
  </sheetViews>
  <sheetFormatPr defaultColWidth="9.21875" defaultRowHeight="14.4" x14ac:dyDescent="0.25"/>
  <cols>
    <col min="1" max="1" width="40.77734375" style="2" customWidth="1"/>
    <col min="2" max="2" width="9.21875" style="2" customWidth="1"/>
    <col min="3" max="3" width="7.77734375" style="2" customWidth="1"/>
    <col min="4" max="4" width="2.5546875" style="2" customWidth="1"/>
    <col min="5" max="6" width="10.77734375" style="2" customWidth="1"/>
    <col min="7" max="7" width="9.21875" style="92"/>
    <col min="8" max="8" width="9.44140625" style="2" bestFit="1" customWidth="1"/>
    <col min="9" max="16384" width="9.21875" style="2"/>
  </cols>
  <sheetData>
    <row r="1" spans="1:7" s="10" customFormat="1" ht="24.75" customHeight="1" x14ac:dyDescent="0.25">
      <c r="A1" s="96" t="s">
        <v>214</v>
      </c>
      <c r="C1" s="246" t="s">
        <v>220</v>
      </c>
      <c r="D1" s="246"/>
      <c r="E1" s="246"/>
      <c r="F1" s="246"/>
      <c r="G1" s="153" t="s">
        <v>211</v>
      </c>
    </row>
    <row r="2" spans="1:7" s="94" customFormat="1" ht="5.4" x14ac:dyDescent="0.25">
      <c r="G2" s="102"/>
    </row>
    <row r="3" spans="1:7" s="10" customFormat="1" x14ac:dyDescent="0.25">
      <c r="A3" s="154" t="s">
        <v>35</v>
      </c>
      <c r="B3" s="95">
        <f>Personalia!B45</f>
        <v>29434</v>
      </c>
      <c r="C3" s="243" t="s">
        <v>210</v>
      </c>
      <c r="D3" s="244"/>
      <c r="E3" s="244"/>
      <c r="F3" s="245"/>
      <c r="G3" s="155">
        <f>G25+G44+G61+G73+G90+G97</f>
        <v>0</v>
      </c>
    </row>
    <row r="4" spans="1:7" s="10" customFormat="1" x14ac:dyDescent="0.25">
      <c r="A4" s="154" t="s">
        <v>217</v>
      </c>
      <c r="B4" s="146">
        <f>Personalia!B44</f>
        <v>0</v>
      </c>
    </row>
    <row r="5" spans="1:7" s="10" customFormat="1" x14ac:dyDescent="0.25">
      <c r="A5" s="174"/>
      <c r="B5" s="175"/>
    </row>
    <row r="6" spans="1:7" s="10" customFormat="1" ht="30" customHeight="1" x14ac:dyDescent="0.25">
      <c r="A6" s="247" t="s">
        <v>229</v>
      </c>
      <c r="B6" s="248"/>
      <c r="C6" s="248"/>
      <c r="D6" s="248"/>
      <c r="E6" s="248"/>
      <c r="F6" s="249"/>
      <c r="G6" s="176">
        <f>Personalia!B18</f>
        <v>0</v>
      </c>
    </row>
    <row r="7" spans="1:7" s="6" customFormat="1" ht="16.2" thickBot="1" x14ac:dyDescent="0.3">
      <c r="G7" s="152"/>
    </row>
    <row r="8" spans="1:7" s="13" customFormat="1" ht="16.2" thickBot="1" x14ac:dyDescent="0.3">
      <c r="A8" s="156" t="s">
        <v>188</v>
      </c>
      <c r="B8" s="157"/>
      <c r="C8" s="158"/>
      <c r="D8" s="158"/>
      <c r="E8" s="158"/>
      <c r="F8" s="122" t="s">
        <v>145</v>
      </c>
      <c r="G8" s="159"/>
    </row>
    <row r="9" spans="1:7" s="93" customFormat="1" ht="5.4" x14ac:dyDescent="0.25">
      <c r="B9" s="125"/>
      <c r="C9" s="125"/>
      <c r="D9" s="125"/>
      <c r="E9" s="125"/>
      <c r="F9" s="125"/>
      <c r="G9" s="103"/>
    </row>
    <row r="10" spans="1:7" x14ac:dyDescent="0.25">
      <c r="A10" s="1" t="s">
        <v>137</v>
      </c>
      <c r="B10" s="126"/>
      <c r="C10" s="126" t="s">
        <v>138</v>
      </c>
      <c r="D10" s="126"/>
      <c r="E10" s="126" t="s">
        <v>170</v>
      </c>
      <c r="F10" s="126" t="s">
        <v>171</v>
      </c>
      <c r="G10" s="110"/>
    </row>
    <row r="11" spans="1:7" s="93" customFormat="1" ht="5.4" x14ac:dyDescent="0.25">
      <c r="B11" s="125"/>
      <c r="C11" s="125"/>
      <c r="D11" s="125"/>
      <c r="E11" s="125"/>
      <c r="F11" s="125"/>
      <c r="G11" s="111"/>
    </row>
    <row r="12" spans="1:7" s="115" customFormat="1" ht="13.8" x14ac:dyDescent="0.25">
      <c r="A12" s="115" t="s">
        <v>172</v>
      </c>
      <c r="B12" s="127"/>
      <c r="C12" s="128">
        <f>SUMIF(Vragenlijst!$B$13:$B$19,Punten!A12,Vragenlijst!$G$13:$G$19)</f>
        <v>0</v>
      </c>
      <c r="D12" s="127"/>
      <c r="E12" s="129">
        <f>GESTEP($C12,0.8)</f>
        <v>0</v>
      </c>
      <c r="F12" s="129"/>
      <c r="G12" s="116"/>
    </row>
    <row r="13" spans="1:7" s="93" customFormat="1" ht="5.4" x14ac:dyDescent="0.25">
      <c r="B13" s="125"/>
      <c r="C13" s="130"/>
      <c r="D13" s="125"/>
      <c r="E13" s="125"/>
      <c r="F13" s="125"/>
      <c r="G13" s="111"/>
    </row>
    <row r="14" spans="1:7" x14ac:dyDescent="0.25">
      <c r="A14" s="2" t="s">
        <v>221</v>
      </c>
      <c r="B14" s="131"/>
      <c r="C14" s="132">
        <f>SUMIF(Vragenlijst!$B$13:$B$19,"Perifeer",Vragenlijst!$G$13:$G$19)+SUMIF(Vragenlijst!$E$35,"ja",Vragenlijst!$G$41)+SUMIF(Vragenlijst!$B$13:$B$19,Punten!A12,Vragenlijst!$G$13:$G$19)</f>
        <v>0</v>
      </c>
      <c r="D14" s="131"/>
      <c r="E14" s="133">
        <f>GESTEP($C14,0.8)</f>
        <v>0</v>
      </c>
      <c r="F14" s="133">
        <f>GESTEP($C14,1.6)</f>
        <v>0</v>
      </c>
      <c r="G14" s="112"/>
    </row>
    <row r="15" spans="1:7" s="93" customFormat="1" ht="5.4" x14ac:dyDescent="0.25">
      <c r="B15" s="125"/>
      <c r="C15" s="130"/>
      <c r="D15" s="125"/>
      <c r="E15" s="125"/>
      <c r="F15" s="125"/>
      <c r="G15" s="111"/>
    </row>
    <row r="16" spans="1:7" s="115" customFormat="1" ht="13.8" x14ac:dyDescent="0.25">
      <c r="A16" s="115" t="s">
        <v>139</v>
      </c>
      <c r="B16" s="127"/>
      <c r="C16" s="128">
        <f>SUMIF(Vragenlijst!$E$22,"ja",Vragenlijst!$G$33)</f>
        <v>0</v>
      </c>
      <c r="D16" s="127"/>
      <c r="E16" s="129">
        <f>GESTEP($C16,0.8)</f>
        <v>0</v>
      </c>
      <c r="F16" s="127"/>
      <c r="G16" s="116"/>
    </row>
    <row r="17" spans="1:7" s="93" customFormat="1" ht="5.4" x14ac:dyDescent="0.25">
      <c r="B17" s="125"/>
      <c r="C17" s="130"/>
      <c r="D17" s="125"/>
      <c r="E17" s="125"/>
      <c r="F17" s="125"/>
      <c r="G17" s="111"/>
    </row>
    <row r="18" spans="1:7" s="115" customFormat="1" ht="13.8" x14ac:dyDescent="0.25">
      <c r="A18" s="115" t="s">
        <v>140</v>
      </c>
      <c r="B18" s="127"/>
      <c r="C18" s="128">
        <f>SUMIF(Vragenlijst!$E$44,"Ja",Vragenlijst!$G$55)</f>
        <v>0</v>
      </c>
      <c r="D18" s="127"/>
      <c r="E18" s="129">
        <f>GESTEP($C18,0.8)</f>
        <v>0</v>
      </c>
      <c r="F18" s="127"/>
      <c r="G18" s="116"/>
    </row>
    <row r="19" spans="1:7" s="93" customFormat="1" ht="5.4" x14ac:dyDescent="0.25">
      <c r="B19" s="125"/>
      <c r="C19" s="125"/>
      <c r="D19" s="125"/>
      <c r="E19" s="125"/>
      <c r="F19" s="125"/>
      <c r="G19" s="111"/>
    </row>
    <row r="20" spans="1:7" s="1" customFormat="1" x14ac:dyDescent="0.25">
      <c r="B20" s="126"/>
      <c r="C20" s="126" t="s">
        <v>143</v>
      </c>
      <c r="D20" s="126"/>
      <c r="E20" s="126" t="s">
        <v>144</v>
      </c>
      <c r="F20" s="126"/>
      <c r="G20" s="113"/>
    </row>
    <row r="21" spans="1:7" s="93" customFormat="1" ht="5.4" x14ac:dyDescent="0.25">
      <c r="B21" s="125"/>
      <c r="C21" s="125"/>
      <c r="D21" s="125"/>
      <c r="E21" s="125"/>
      <c r="F21" s="125"/>
      <c r="G21" s="111"/>
    </row>
    <row r="22" spans="1:7" s="115" customFormat="1" ht="13.8" x14ac:dyDescent="0.25">
      <c r="A22" s="115" t="s">
        <v>141</v>
      </c>
      <c r="B22" s="127"/>
      <c r="C22" s="128">
        <f>SUMIF(Vragenlijst!$E$59,"Ja",Vragenlijst!$G$68)</f>
        <v>0</v>
      </c>
      <c r="D22" s="127"/>
      <c r="E22" s="129">
        <f>GESTEP($C22,20)</f>
        <v>0</v>
      </c>
      <c r="F22" s="127"/>
      <c r="G22" s="116"/>
    </row>
    <row r="23" spans="1:7" s="93" customFormat="1" ht="5.4" x14ac:dyDescent="0.25">
      <c r="B23" s="125"/>
      <c r="C23" s="125"/>
      <c r="D23" s="125"/>
      <c r="E23" s="125"/>
      <c r="F23" s="125"/>
      <c r="G23" s="111"/>
    </row>
    <row r="24" spans="1:7" hidden="1" collapsed="1" x14ac:dyDescent="0.25">
      <c r="A24" s="2" t="s">
        <v>195</v>
      </c>
      <c r="B24" s="133">
        <f>$E$12+$E$14+$F$14+(3*$E$16)+$E$18+$E$22</f>
        <v>0</v>
      </c>
      <c r="C24" s="131"/>
      <c r="D24" s="131"/>
      <c r="E24" s="133"/>
      <c r="F24" s="131"/>
      <c r="G24" s="105"/>
    </row>
    <row r="25" spans="1:7" collapsed="1" x14ac:dyDescent="0.25">
      <c r="A25" s="106" t="s">
        <v>194</v>
      </c>
      <c r="B25" s="134"/>
      <c r="C25" s="134"/>
      <c r="D25" s="134"/>
      <c r="E25" s="135"/>
      <c r="F25" s="134"/>
      <c r="G25" s="109">
        <f>IF($B$24=0,0,IF($B$24&gt;6,6,IF($B$24=1,1,IF($B$24=2,2,IF($B$24=3,3,IF($B$24=4,4,IF($B$24=5,5,IF($B$24=6,6,FALSE))))))))</f>
        <v>0</v>
      </c>
    </row>
    <row r="26" spans="1:7" s="93" customFormat="1" ht="6" thickBot="1" x14ac:dyDescent="0.3">
      <c r="B26" s="125"/>
      <c r="C26" s="125"/>
      <c r="D26" s="125"/>
      <c r="E26" s="125"/>
      <c r="F26" s="125"/>
      <c r="G26" s="103"/>
    </row>
    <row r="27" spans="1:7" s="13" customFormat="1" ht="16.2" thickBot="1" x14ac:dyDescent="0.3">
      <c r="A27" s="156" t="s">
        <v>189</v>
      </c>
      <c r="B27" s="157"/>
      <c r="C27" s="158"/>
      <c r="D27" s="158"/>
      <c r="E27" s="158"/>
      <c r="F27" s="122" t="s">
        <v>146</v>
      </c>
      <c r="G27" s="159"/>
    </row>
    <row r="28" spans="1:7" s="93" customFormat="1" ht="7.5" customHeight="1" x14ac:dyDescent="0.25">
      <c r="B28" s="125"/>
      <c r="C28" s="125"/>
      <c r="D28" s="125"/>
      <c r="E28" s="125"/>
      <c r="F28" s="125"/>
      <c r="G28" s="103"/>
    </row>
    <row r="29" spans="1:7" s="115" customFormat="1" ht="27.6" x14ac:dyDescent="0.25">
      <c r="A29" s="117" t="s">
        <v>206</v>
      </c>
      <c r="B29" s="161"/>
      <c r="C29" s="136">
        <v>1</v>
      </c>
      <c r="D29" s="127"/>
      <c r="E29" s="127">
        <f>SUMIF($B$29,"Ja",$C$29)</f>
        <v>0</v>
      </c>
      <c r="F29" s="127"/>
      <c r="G29" s="118"/>
    </row>
    <row r="30" spans="1:7" s="93" customFormat="1" ht="5.4" x14ac:dyDescent="0.25">
      <c r="B30" s="125"/>
      <c r="C30" s="137"/>
      <c r="D30" s="125"/>
      <c r="E30" s="125"/>
      <c r="F30" s="125"/>
      <c r="G30" s="111"/>
    </row>
    <row r="31" spans="1:7" s="115" customFormat="1" ht="27.6" x14ac:dyDescent="0.25">
      <c r="A31" s="160" t="s">
        <v>147</v>
      </c>
      <c r="B31" s="161"/>
      <c r="C31" s="136">
        <v>2</v>
      </c>
      <c r="D31" s="127"/>
      <c r="E31" s="129">
        <f>SUMIF($B$31,"Ja",$C$31)</f>
        <v>0</v>
      </c>
      <c r="F31" s="127"/>
      <c r="G31" s="116"/>
    </row>
    <row r="32" spans="1:7" s="93" customFormat="1" ht="5.4" x14ac:dyDescent="0.25">
      <c r="B32" s="125"/>
      <c r="C32" s="137"/>
      <c r="D32" s="125"/>
      <c r="E32" s="125"/>
      <c r="F32" s="125"/>
      <c r="G32" s="111"/>
    </row>
    <row r="33" spans="1:7" s="115" customFormat="1" ht="13.8" x14ac:dyDescent="0.25">
      <c r="A33" s="115" t="s">
        <v>151</v>
      </c>
      <c r="B33" s="138">
        <f>Vragenlijst!G95</f>
        <v>0</v>
      </c>
      <c r="C33" s="136">
        <v>2</v>
      </c>
      <c r="D33" s="127"/>
      <c r="E33" s="129">
        <f>SUMIF($B$33,"1",$C$33)</f>
        <v>0</v>
      </c>
      <c r="F33" s="127"/>
      <c r="G33" s="116"/>
    </row>
    <row r="34" spans="1:7" s="93" customFormat="1" ht="5.4" x14ac:dyDescent="0.25">
      <c r="B34" s="125"/>
      <c r="C34" s="137"/>
      <c r="D34" s="125"/>
      <c r="E34" s="125"/>
      <c r="F34" s="125"/>
      <c r="G34" s="111"/>
    </row>
    <row r="35" spans="1:7" s="115" customFormat="1" ht="13.8" x14ac:dyDescent="0.25">
      <c r="A35" s="115" t="s">
        <v>152</v>
      </c>
      <c r="B35" s="138">
        <f>Vragenlijst!G96</f>
        <v>0</v>
      </c>
      <c r="C35" s="136">
        <v>3</v>
      </c>
      <c r="D35" s="127"/>
      <c r="E35" s="129">
        <f>SUMIF($B$35,"1",$C$35)</f>
        <v>0</v>
      </c>
      <c r="F35" s="127"/>
      <c r="G35" s="116"/>
    </row>
    <row r="36" spans="1:7" s="93" customFormat="1" ht="5.4" x14ac:dyDescent="0.25">
      <c r="B36" s="125"/>
      <c r="C36" s="137"/>
      <c r="D36" s="125"/>
      <c r="E36" s="125"/>
      <c r="F36" s="125"/>
      <c r="G36" s="111"/>
    </row>
    <row r="37" spans="1:7" s="115" customFormat="1" ht="13.8" x14ac:dyDescent="0.25">
      <c r="A37" s="115" t="s">
        <v>150</v>
      </c>
      <c r="B37" s="138">
        <f>Vragenlijst!E98</f>
        <v>0</v>
      </c>
      <c r="C37" s="136">
        <v>1</v>
      </c>
      <c r="D37" s="127"/>
      <c r="E37" s="129">
        <f>SUMIF($B$37,"Ja",$C$37)</f>
        <v>0</v>
      </c>
      <c r="F37" s="127"/>
      <c r="G37" s="116"/>
    </row>
    <row r="38" spans="1:7" s="93" customFormat="1" ht="5.4" x14ac:dyDescent="0.25">
      <c r="B38" s="125"/>
      <c r="C38" s="125"/>
      <c r="D38" s="125"/>
      <c r="E38" s="125"/>
      <c r="F38" s="125"/>
      <c r="G38" s="111"/>
    </row>
    <row r="39" spans="1:7" s="119" customFormat="1" ht="13.8" x14ac:dyDescent="0.25">
      <c r="B39" s="139"/>
      <c r="C39" s="139" t="s">
        <v>143</v>
      </c>
      <c r="D39" s="139"/>
      <c r="E39" s="139" t="s">
        <v>144</v>
      </c>
      <c r="F39" s="139" t="s">
        <v>149</v>
      </c>
      <c r="G39" s="120"/>
    </row>
    <row r="40" spans="1:7" s="93" customFormat="1" ht="5.4" x14ac:dyDescent="0.25">
      <c r="B40" s="125"/>
      <c r="C40" s="125"/>
      <c r="D40" s="125"/>
      <c r="E40" s="125"/>
      <c r="F40" s="125"/>
      <c r="G40" s="111"/>
    </row>
    <row r="41" spans="1:7" s="115" customFormat="1" ht="13.8" x14ac:dyDescent="0.25">
      <c r="A41" s="115" t="s">
        <v>148</v>
      </c>
      <c r="B41" s="127"/>
      <c r="C41" s="128">
        <f>SUMIF(Vragenlijst!$E$81,"Ja",Vragenlijst!$G$89)</f>
        <v>0</v>
      </c>
      <c r="D41" s="127"/>
      <c r="E41" s="129">
        <f>GESTEP($C41,20)</f>
        <v>0</v>
      </c>
      <c r="F41" s="129">
        <f>GESTEP($C41,40)</f>
        <v>0</v>
      </c>
      <c r="G41" s="116"/>
    </row>
    <row r="42" spans="1:7" s="93" customFormat="1" ht="5.4" x14ac:dyDescent="0.25">
      <c r="B42" s="125"/>
      <c r="C42" s="125"/>
      <c r="D42" s="125"/>
      <c r="E42" s="125"/>
      <c r="F42" s="125"/>
      <c r="G42" s="111"/>
    </row>
    <row r="43" spans="1:7" hidden="1" x14ac:dyDescent="0.25">
      <c r="A43" s="2" t="s">
        <v>196</v>
      </c>
      <c r="B43" s="133">
        <f>E29+E31+E33+E35+E37+E41+F41</f>
        <v>0</v>
      </c>
      <c r="C43" s="131"/>
      <c r="D43" s="131"/>
      <c r="E43" s="131"/>
      <c r="F43" s="131"/>
      <c r="G43" s="112"/>
    </row>
    <row r="44" spans="1:7" x14ac:dyDescent="0.25">
      <c r="A44" s="106" t="s">
        <v>198</v>
      </c>
      <c r="B44" s="134"/>
      <c r="C44" s="134"/>
      <c r="D44" s="134"/>
      <c r="E44" s="135"/>
      <c r="F44" s="134"/>
      <c r="G44" s="109">
        <f>IF($B$43=0,0,IF($B$43&gt;3,3,IF($B$43=1,1,IF($B$43=2,2,IF($B$43=3,3,FALSE)))))</f>
        <v>0</v>
      </c>
    </row>
    <row r="45" spans="1:7" s="93" customFormat="1" ht="6" thickBot="1" x14ac:dyDescent="0.3">
      <c r="B45" s="125"/>
      <c r="C45" s="125"/>
      <c r="D45" s="125"/>
      <c r="E45" s="125"/>
      <c r="F45" s="125"/>
      <c r="G45" s="103"/>
    </row>
    <row r="46" spans="1:7" s="13" customFormat="1" ht="16.2" thickBot="1" x14ac:dyDescent="0.3">
      <c r="A46" s="156" t="s">
        <v>190</v>
      </c>
      <c r="B46" s="157"/>
      <c r="C46" s="158"/>
      <c r="D46" s="158"/>
      <c r="E46" s="158"/>
      <c r="F46" s="122" t="s">
        <v>146</v>
      </c>
      <c r="G46" s="159"/>
    </row>
    <row r="47" spans="1:7" s="93" customFormat="1" ht="5.4" x14ac:dyDescent="0.25">
      <c r="B47" s="125"/>
      <c r="C47" s="125"/>
      <c r="D47" s="125"/>
      <c r="E47" s="125"/>
      <c r="F47" s="125"/>
      <c r="G47" s="103"/>
    </row>
    <row r="48" spans="1:7" s="115" customFormat="1" ht="13.8" x14ac:dyDescent="0.25">
      <c r="A48" s="115" t="s">
        <v>185</v>
      </c>
      <c r="B48" s="161"/>
      <c r="C48" s="136"/>
      <c r="D48" s="127"/>
      <c r="E48" s="129" t="s">
        <v>207</v>
      </c>
      <c r="F48" s="127"/>
      <c r="G48" s="118"/>
    </row>
    <row r="49" spans="1:7" s="93" customFormat="1" ht="5.4" x14ac:dyDescent="0.25">
      <c r="B49" s="125"/>
      <c r="C49" s="137"/>
      <c r="D49" s="125"/>
      <c r="E49" s="125"/>
      <c r="F49" s="125"/>
      <c r="G49" s="111"/>
    </row>
    <row r="50" spans="1:7" s="115" customFormat="1" ht="13.8" x14ac:dyDescent="0.25">
      <c r="A50" s="115" t="s">
        <v>153</v>
      </c>
      <c r="B50" s="161"/>
      <c r="C50" s="136">
        <v>1</v>
      </c>
      <c r="D50" s="127"/>
      <c r="E50" s="129">
        <f>SUMIF($B$50,"Ja",$C$50)</f>
        <v>0</v>
      </c>
      <c r="F50" s="127"/>
      <c r="G50" s="116"/>
    </row>
    <row r="51" spans="1:7" ht="36" x14ac:dyDescent="0.25">
      <c r="A51" s="142" t="s">
        <v>208</v>
      </c>
      <c r="B51" s="131"/>
      <c r="C51" s="140"/>
      <c r="D51" s="131"/>
      <c r="E51" s="133"/>
      <c r="F51" s="131"/>
      <c r="G51" s="112"/>
    </row>
    <row r="52" spans="1:7" s="93" customFormat="1" ht="5.4" x14ac:dyDescent="0.25">
      <c r="B52" s="125"/>
      <c r="C52" s="137"/>
      <c r="D52" s="125"/>
      <c r="E52" s="125"/>
      <c r="F52" s="125"/>
      <c r="G52" s="111"/>
    </row>
    <row r="53" spans="1:7" s="115" customFormat="1" ht="13.8" x14ac:dyDescent="0.25">
      <c r="A53" s="115" t="s">
        <v>154</v>
      </c>
      <c r="B53" s="161"/>
      <c r="C53" s="136">
        <v>2</v>
      </c>
      <c r="D53" s="127"/>
      <c r="E53" s="129">
        <f>SUMIF($B$53,"Ja",$C$53)</f>
        <v>0</v>
      </c>
      <c r="F53" s="127"/>
      <c r="G53" s="116"/>
    </row>
    <row r="54" spans="1:7" ht="24" x14ac:dyDescent="0.25">
      <c r="A54" s="143" t="s">
        <v>209</v>
      </c>
      <c r="B54" s="131"/>
      <c r="C54" s="140"/>
      <c r="D54" s="131"/>
      <c r="E54" s="133"/>
      <c r="F54" s="131"/>
      <c r="G54" s="112"/>
    </row>
    <row r="55" spans="1:7" s="93" customFormat="1" ht="5.4" x14ac:dyDescent="0.25">
      <c r="B55" s="125"/>
      <c r="C55" s="137"/>
      <c r="D55" s="125"/>
      <c r="E55" s="141"/>
      <c r="F55" s="125"/>
      <c r="G55" s="111"/>
    </row>
    <row r="56" spans="1:7" s="115" customFormat="1" ht="13.8" x14ac:dyDescent="0.25">
      <c r="A56" s="115" t="s">
        <v>155</v>
      </c>
      <c r="B56" s="127"/>
      <c r="C56" s="127">
        <f>COUNTIF(Vragenlijst!$D$126:$D$129,"Ja")</f>
        <v>0</v>
      </c>
      <c r="D56" s="127"/>
      <c r="E56" s="129">
        <f>GESTEP($C56,2)</f>
        <v>0</v>
      </c>
      <c r="F56" s="129">
        <f>GESTEP($C56,4)</f>
        <v>0</v>
      </c>
      <c r="G56" s="116"/>
    </row>
    <row r="57" spans="1:7" s="93" customFormat="1" ht="5.4" x14ac:dyDescent="0.25">
      <c r="B57" s="125"/>
      <c r="C57" s="125"/>
      <c r="D57" s="125"/>
      <c r="E57" s="125"/>
      <c r="F57" s="125"/>
      <c r="G57" s="111"/>
    </row>
    <row r="58" spans="1:7" s="115" customFormat="1" ht="13.8" x14ac:dyDescent="0.25">
      <c r="A58" s="115" t="s">
        <v>157</v>
      </c>
      <c r="B58" s="138">
        <f>Vragenlijst!E119</f>
        <v>0</v>
      </c>
      <c r="C58" s="136">
        <v>3</v>
      </c>
      <c r="D58" s="127"/>
      <c r="E58" s="129">
        <f>SUMIF($B$58,"Ja",$C$58)</f>
        <v>0</v>
      </c>
      <c r="F58" s="127"/>
      <c r="G58" s="116"/>
    </row>
    <row r="59" spans="1:7" s="93" customFormat="1" ht="5.4" x14ac:dyDescent="0.25">
      <c r="B59" s="125"/>
      <c r="C59" s="125"/>
      <c r="D59" s="125"/>
      <c r="E59" s="125"/>
      <c r="F59" s="125"/>
      <c r="G59" s="111"/>
    </row>
    <row r="60" spans="1:7" hidden="1" x14ac:dyDescent="0.25">
      <c r="A60" s="2" t="s">
        <v>197</v>
      </c>
      <c r="B60" s="133">
        <f>E50+E53+E56+E58+F56</f>
        <v>0</v>
      </c>
      <c r="C60" s="131"/>
      <c r="D60" s="131"/>
      <c r="E60" s="131"/>
      <c r="F60" s="131"/>
      <c r="G60" s="112"/>
    </row>
    <row r="61" spans="1:7" x14ac:dyDescent="0.25">
      <c r="A61" s="106" t="s">
        <v>199</v>
      </c>
      <c r="B61" s="134"/>
      <c r="C61" s="134"/>
      <c r="D61" s="134"/>
      <c r="E61" s="135"/>
      <c r="F61" s="134"/>
      <c r="G61" s="109">
        <f>IF($B$60=0,0,IF($B$60&gt;3,3,IF($B$60=1,1,IF($B$60=2,2,IF($B$60=3,3,FALSE)))))</f>
        <v>0</v>
      </c>
    </row>
    <row r="62" spans="1:7" s="93" customFormat="1" ht="6" thickBot="1" x14ac:dyDescent="0.3">
      <c r="B62" s="125"/>
      <c r="C62" s="125"/>
      <c r="D62" s="125"/>
      <c r="E62" s="125"/>
      <c r="F62" s="125"/>
      <c r="G62" s="103"/>
    </row>
    <row r="63" spans="1:7" s="13" customFormat="1" ht="16.2" thickBot="1" x14ac:dyDescent="0.3">
      <c r="A63" s="156" t="s">
        <v>191</v>
      </c>
      <c r="B63" s="157"/>
      <c r="C63" s="158"/>
      <c r="D63" s="158"/>
      <c r="E63" s="158"/>
      <c r="F63" s="122" t="s">
        <v>173</v>
      </c>
      <c r="G63" s="159"/>
    </row>
    <row r="64" spans="1:7" s="93" customFormat="1" ht="5.4" x14ac:dyDescent="0.25">
      <c r="B64" s="125"/>
      <c r="C64" s="125"/>
      <c r="D64" s="125"/>
      <c r="E64" s="125"/>
      <c r="F64" s="125"/>
      <c r="G64" s="103"/>
    </row>
    <row r="65" spans="1:7" s="115" customFormat="1" ht="13.8" x14ac:dyDescent="0.25">
      <c r="A65" s="115" t="s">
        <v>158</v>
      </c>
      <c r="B65" s="138">
        <f>Vragenlijst!E134</f>
        <v>0</v>
      </c>
      <c r="C65" s="136">
        <v>3</v>
      </c>
      <c r="D65" s="127"/>
      <c r="E65" s="129">
        <f>SUMIF($B$65,"Ja",$C$65)</f>
        <v>0</v>
      </c>
      <c r="F65" s="127"/>
      <c r="G65" s="118"/>
    </row>
    <row r="66" spans="1:7" s="115" customFormat="1" ht="60" x14ac:dyDescent="0.25">
      <c r="A66" s="143" t="s">
        <v>216</v>
      </c>
      <c r="B66" s="127"/>
      <c r="C66" s="136"/>
      <c r="D66" s="127"/>
      <c r="E66" s="129"/>
      <c r="F66" s="127"/>
      <c r="G66" s="116"/>
    </row>
    <row r="67" spans="1:7" s="93" customFormat="1" ht="5.4" x14ac:dyDescent="0.25">
      <c r="B67" s="125"/>
      <c r="C67" s="125"/>
      <c r="D67" s="125"/>
      <c r="E67" s="125"/>
      <c r="F67" s="125"/>
      <c r="G67" s="111"/>
    </row>
    <row r="68" spans="1:7" s="115" customFormat="1" ht="13.8" x14ac:dyDescent="0.25">
      <c r="A68" s="115" t="s">
        <v>159</v>
      </c>
      <c r="B68" s="127"/>
      <c r="C68" s="127">
        <f>COUNTIF(Vragenlijst!$E$160:$E$163,"Internationaal")</f>
        <v>0</v>
      </c>
      <c r="D68" s="127"/>
      <c r="E68" s="129">
        <f>GESTEP($C68,2)</f>
        <v>0</v>
      </c>
      <c r="F68" s="127"/>
      <c r="G68" s="116"/>
    </row>
    <row r="69" spans="1:7" s="93" customFormat="1" ht="5.4" x14ac:dyDescent="0.25">
      <c r="B69" s="125"/>
      <c r="C69" s="125"/>
      <c r="D69" s="125"/>
      <c r="E69" s="141"/>
      <c r="F69" s="125"/>
      <c r="G69" s="111"/>
    </row>
    <row r="70" spans="1:7" s="115" customFormat="1" ht="13.8" x14ac:dyDescent="0.25">
      <c r="A70" s="115" t="s">
        <v>176</v>
      </c>
      <c r="B70" s="138">
        <f>Vragenlijst!E144</f>
        <v>0</v>
      </c>
      <c r="C70" s="136">
        <v>1</v>
      </c>
      <c r="D70" s="127"/>
      <c r="E70" s="129">
        <f>SUMIF($B$70,"Ja",$C$70)</f>
        <v>0</v>
      </c>
      <c r="F70" s="127"/>
      <c r="G70" s="116"/>
    </row>
    <row r="71" spans="1:7" s="93" customFormat="1" ht="5.4" x14ac:dyDescent="0.25">
      <c r="B71" s="125"/>
      <c r="C71" s="125"/>
      <c r="D71" s="125"/>
      <c r="E71" s="125"/>
      <c r="F71" s="125"/>
      <c r="G71" s="111"/>
    </row>
    <row r="72" spans="1:7" hidden="1" x14ac:dyDescent="0.25">
      <c r="A72" s="2" t="s">
        <v>200</v>
      </c>
      <c r="B72" s="133">
        <f>E65+E68+E70</f>
        <v>0</v>
      </c>
      <c r="C72" s="131"/>
      <c r="D72" s="131"/>
      <c r="E72" s="131"/>
      <c r="F72" s="131"/>
      <c r="G72" s="105"/>
    </row>
    <row r="73" spans="1:7" x14ac:dyDescent="0.25">
      <c r="A73" s="106" t="s">
        <v>201</v>
      </c>
      <c r="B73" s="134"/>
      <c r="C73" s="134"/>
      <c r="D73" s="134"/>
      <c r="E73" s="135"/>
      <c r="F73" s="134"/>
      <c r="G73" s="109">
        <f>IF($B$72=0,0,IF($B$72&gt;4,4,IF($B$72=1,1,IF($B$72=2,2,IF($B$72=3,3,IF($B$72=4,4,FALSE))))))</f>
        <v>0</v>
      </c>
    </row>
    <row r="74" spans="1:7" s="93" customFormat="1" ht="6" thickBot="1" x14ac:dyDescent="0.3">
      <c r="B74" s="125"/>
      <c r="C74" s="125"/>
      <c r="D74" s="125"/>
      <c r="E74" s="125"/>
      <c r="F74" s="125"/>
      <c r="G74" s="103"/>
    </row>
    <row r="75" spans="1:7" s="10" customFormat="1" ht="18.600000000000001" thickBot="1" x14ac:dyDescent="0.3">
      <c r="A75" s="98" t="s">
        <v>192</v>
      </c>
      <c r="B75" s="123"/>
      <c r="C75" s="124"/>
      <c r="D75" s="124"/>
      <c r="E75" s="124"/>
      <c r="F75" s="122" t="s">
        <v>146</v>
      </c>
      <c r="G75" s="104"/>
    </row>
    <row r="76" spans="1:7" s="93" customFormat="1" ht="5.4" x14ac:dyDescent="0.25">
      <c r="B76" s="125"/>
      <c r="C76" s="125"/>
      <c r="D76" s="125"/>
      <c r="E76" s="125"/>
      <c r="F76" s="125"/>
      <c r="G76" s="103"/>
    </row>
    <row r="77" spans="1:7" s="119" customFormat="1" ht="13.8" x14ac:dyDescent="0.25">
      <c r="B77" s="139" t="s">
        <v>213</v>
      </c>
      <c r="C77" s="139" t="s">
        <v>138</v>
      </c>
      <c r="D77" s="139"/>
      <c r="E77" s="139"/>
      <c r="F77" s="139"/>
      <c r="G77" s="121"/>
    </row>
    <row r="78" spans="1:7" s="93" customFormat="1" ht="5.4" x14ac:dyDescent="0.25">
      <c r="B78" s="125"/>
      <c r="C78" s="125"/>
      <c r="D78" s="125"/>
      <c r="E78" s="125"/>
      <c r="F78" s="125"/>
      <c r="G78" s="111"/>
    </row>
    <row r="79" spans="1:7" s="115" customFormat="1" ht="13.8" x14ac:dyDescent="0.25">
      <c r="A79" s="115" t="s">
        <v>161</v>
      </c>
      <c r="B79" s="128">
        <f>SUMIF(Vragenlijst!$H$172:$H$175,Punten!$A$79,Vragenlijst!$E$172:$E$175)</f>
        <v>0</v>
      </c>
      <c r="C79" s="128">
        <f>SUMIF(Vragenlijst!$H$172:$H$175,Punten!$A$79,Vragenlijst!$G$172:$G$175)</f>
        <v>0</v>
      </c>
      <c r="D79" s="127"/>
      <c r="E79" s="129">
        <f>(GESTEP($C79,0.49))*AND((GESTEP($B79,2)))</f>
        <v>0</v>
      </c>
      <c r="F79" s="129">
        <f>(GESTEP($C79,0.99))*AND((GESTEP($B79,2)))</f>
        <v>0</v>
      </c>
      <c r="G79" s="116"/>
    </row>
    <row r="80" spans="1:7" s="93" customFormat="1" ht="5.4" x14ac:dyDescent="0.25">
      <c r="B80" s="125"/>
      <c r="C80" s="125"/>
      <c r="D80" s="125"/>
      <c r="E80" s="125"/>
      <c r="F80" s="125"/>
      <c r="G80" s="111"/>
    </row>
    <row r="81" spans="1:7" s="115" customFormat="1" ht="13.8" x14ac:dyDescent="0.25">
      <c r="A81" s="115" t="s">
        <v>179</v>
      </c>
      <c r="B81" s="127"/>
      <c r="C81" s="128">
        <f>SUMIF(Vragenlijst!$B$196:$B$198,"TOPSPORT",Vragenlijst!$G$196:$G$198)</f>
        <v>0</v>
      </c>
      <c r="D81" s="127"/>
      <c r="E81" s="129">
        <f>GESTEP($C81,1)</f>
        <v>0</v>
      </c>
      <c r="F81" s="127"/>
      <c r="G81" s="116"/>
    </row>
    <row r="82" spans="1:7" s="93" customFormat="1" ht="5.4" x14ac:dyDescent="0.25">
      <c r="B82" s="125"/>
      <c r="C82" s="125"/>
      <c r="D82" s="125"/>
      <c r="E82" s="125"/>
      <c r="F82" s="125"/>
      <c r="G82" s="111"/>
    </row>
    <row r="83" spans="1:7" s="115" customFormat="1" ht="13.8" x14ac:dyDescent="0.25">
      <c r="A83" s="115" t="s">
        <v>164</v>
      </c>
      <c r="B83" s="127"/>
      <c r="C83" s="128">
        <f>SUMIF(Vragenlijst!$B$196:$B$198,"Conservatorium",Vragenlijst!$G$196:$G$198)</f>
        <v>0</v>
      </c>
      <c r="D83" s="127"/>
      <c r="E83" s="129">
        <f>GESTEP($C83,1)</f>
        <v>0</v>
      </c>
      <c r="F83" s="127"/>
      <c r="G83" s="116"/>
    </row>
    <row r="84" spans="1:7" s="93" customFormat="1" ht="5.4" x14ac:dyDescent="0.25">
      <c r="B84" s="125"/>
      <c r="C84" s="125"/>
      <c r="D84" s="125"/>
      <c r="E84" s="125"/>
      <c r="F84" s="125"/>
      <c r="G84" s="111"/>
    </row>
    <row r="85" spans="1:7" s="115" customFormat="1" ht="13.8" x14ac:dyDescent="0.25">
      <c r="A85" s="115" t="s">
        <v>166</v>
      </c>
      <c r="B85" s="138">
        <f>Vragenlijst!G185</f>
        <v>0</v>
      </c>
      <c r="C85" s="136"/>
      <c r="D85" s="127"/>
      <c r="E85" s="129">
        <f>GESTEP($B85,1)</f>
        <v>0</v>
      </c>
      <c r="F85" s="127"/>
      <c r="G85" s="116"/>
    </row>
    <row r="86" spans="1:7" s="93" customFormat="1" ht="5.4" x14ac:dyDescent="0.25">
      <c r="B86" s="125"/>
      <c r="C86" s="137"/>
      <c r="D86" s="125"/>
      <c r="E86" s="125"/>
      <c r="F86" s="125"/>
      <c r="G86" s="111"/>
    </row>
    <row r="87" spans="1:7" s="115" customFormat="1" ht="13.8" x14ac:dyDescent="0.25">
      <c r="A87" s="115" t="s">
        <v>167</v>
      </c>
      <c r="B87" s="138">
        <f>Vragenlijst!G186</f>
        <v>0</v>
      </c>
      <c r="C87" s="136"/>
      <c r="D87" s="127"/>
      <c r="E87" s="129">
        <f>GESTEP($B87,1)</f>
        <v>0</v>
      </c>
      <c r="F87" s="127"/>
      <c r="G87" s="116"/>
    </row>
    <row r="88" spans="1:7" s="93" customFormat="1" ht="5.4" x14ac:dyDescent="0.25">
      <c r="B88" s="125"/>
      <c r="C88" s="125"/>
      <c r="D88" s="125"/>
      <c r="E88" s="125"/>
      <c r="F88" s="125"/>
      <c r="G88" s="111"/>
    </row>
    <row r="89" spans="1:7" hidden="1" x14ac:dyDescent="0.25">
      <c r="A89" s="2" t="s">
        <v>203</v>
      </c>
      <c r="B89" s="133">
        <f>E79+E81+E83+F79+E85+E87</f>
        <v>0</v>
      </c>
      <c r="C89" s="131"/>
      <c r="D89" s="131"/>
      <c r="E89" s="131"/>
      <c r="F89" s="131"/>
      <c r="G89" s="112"/>
    </row>
    <row r="90" spans="1:7" x14ac:dyDescent="0.25">
      <c r="A90" s="106" t="s">
        <v>202</v>
      </c>
      <c r="B90" s="134"/>
      <c r="C90" s="134"/>
      <c r="D90" s="134"/>
      <c r="E90" s="135"/>
      <c r="F90" s="134"/>
      <c r="G90" s="109">
        <f>IF($B$89=0,0,IF($B$89&gt;3,3,IF($B$89=1,1,IF($B$89=2,2,IF($B$89=3,3,FALSE)))))</f>
        <v>0</v>
      </c>
    </row>
    <row r="91" spans="1:7" s="93" customFormat="1" ht="6" thickBot="1" x14ac:dyDescent="0.3">
      <c r="B91" s="125"/>
      <c r="C91" s="125"/>
      <c r="D91" s="125"/>
      <c r="E91" s="125"/>
      <c r="F91" s="125"/>
      <c r="G91" s="103"/>
    </row>
    <row r="92" spans="1:7" s="10" customFormat="1" ht="18.600000000000001" thickBot="1" x14ac:dyDescent="0.3">
      <c r="A92" s="98" t="s">
        <v>193</v>
      </c>
      <c r="B92" s="123"/>
      <c r="C92" s="124"/>
      <c r="D92" s="124"/>
      <c r="E92" s="124"/>
      <c r="F92" s="122" t="s">
        <v>169</v>
      </c>
      <c r="G92" s="104"/>
    </row>
    <row r="93" spans="1:7" s="93" customFormat="1" ht="5.4" x14ac:dyDescent="0.25">
      <c r="B93" s="125"/>
      <c r="C93" s="125"/>
      <c r="D93" s="125"/>
      <c r="E93" s="125"/>
      <c r="F93" s="125"/>
      <c r="G93" s="103"/>
    </row>
    <row r="94" spans="1:7" s="115" customFormat="1" ht="86.25" customHeight="1" x14ac:dyDescent="0.25">
      <c r="A94" s="114" t="s">
        <v>212</v>
      </c>
      <c r="B94" s="161"/>
      <c r="C94" s="136">
        <v>1</v>
      </c>
      <c r="D94" s="127"/>
      <c r="E94" s="129">
        <f>SUMIF($B$94,"Ja",$C$94)</f>
        <v>0</v>
      </c>
      <c r="F94" s="127"/>
      <c r="G94" s="118"/>
    </row>
    <row r="95" spans="1:7" s="93" customFormat="1" ht="5.4" x14ac:dyDescent="0.25">
      <c r="G95" s="111"/>
    </row>
    <row r="96" spans="1:7" hidden="1" x14ac:dyDescent="0.25">
      <c r="A96" s="2" t="s">
        <v>204</v>
      </c>
      <c r="B96" s="52">
        <f>B94</f>
        <v>0</v>
      </c>
      <c r="G96" s="105"/>
    </row>
    <row r="97" spans="1:7" x14ac:dyDescent="0.25">
      <c r="A97" s="106" t="s">
        <v>205</v>
      </c>
      <c r="B97" s="107"/>
      <c r="C97" s="107"/>
      <c r="D97" s="107"/>
      <c r="E97" s="108"/>
      <c r="F97" s="107"/>
      <c r="G97" s="109">
        <f>IF($B$96&gt;1,1,IF($B$96=1,1,IF($B$96=0,0,FALSE)))</f>
        <v>0</v>
      </c>
    </row>
    <row r="98" spans="1:7" s="93" customFormat="1" ht="6" thickBot="1" x14ac:dyDescent="0.3">
      <c r="G98" s="103"/>
    </row>
    <row r="99" spans="1:7" ht="18.600000000000001" thickBot="1" x14ac:dyDescent="0.3">
      <c r="A99" s="98"/>
      <c r="B99" s="99"/>
      <c r="C99" s="100"/>
      <c r="D99" s="100"/>
      <c r="E99" s="100"/>
      <c r="F99" s="101"/>
      <c r="G99" s="104"/>
    </row>
  </sheetData>
  <sheetProtection algorithmName="SHA-512" hashValue="bQ5syjMT0j5fa8Z+7AkHth4diPDNRjW3lVeG/tK0IwjhD9MjF8NlFBMXXwlknxtPB3h/+4a42fUWX7XXK3vEQw==" saltValue="+6xeL1ydWOcuJPoOjd4aVg==" spinCount="100000" sheet="1" selectLockedCells="1"/>
  <mergeCells count="3">
    <mergeCell ref="C3:F3"/>
    <mergeCell ref="C1:F1"/>
    <mergeCell ref="A6:F6"/>
  </mergeCells>
  <dataValidations count="2">
    <dataValidation type="list" allowBlank="1" showInputMessage="1" showErrorMessage="1" sqref="B94 B48 B50 B29 B31 B53" xr:uid="{00000000-0002-0000-0300-000000000000}">
      <formula1>"Ja,Nee"</formula1>
    </dataValidation>
    <dataValidation allowBlank="1" showInputMessage="1" showErrorMessage="1" promptTitle="Kandidaatnummer" prompt="Wordt automatisch gegenereerd_x000a_" sqref="B3" xr:uid="{00000000-0002-0000-0300-000001000000}"/>
  </dataValidations>
  <pageMargins left="0.70866141732283472" right="0.70866141732283472" top="0.74803149606299213" bottom="0.74803149606299213" header="0.31496062992125984" footer="0.31496062992125984"/>
  <pageSetup paperSize="9" scale="97" orientation="portrait" verticalDpi="0" r:id="rId1"/>
  <headerFooter>
    <oddHeader>&amp;CSCORE SOLLICITATIE OPLEIDING OBSTETRIE EN GYNAECOLOGIE 2025 CLUSTER UTRECHT</oddHeader>
    <oddFooter>&amp;CPagina &amp;P van &amp;N</oddFooter>
  </headerFooter>
  <rowBreaks count="1" manualBreakCount="1">
    <brk id="6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4</vt:i4>
      </vt:variant>
    </vt:vector>
  </HeadingPairs>
  <TitlesOfParts>
    <vt:vector size="8" baseType="lpstr">
      <vt:lpstr>Infobrief</vt:lpstr>
      <vt:lpstr>Personalia</vt:lpstr>
      <vt:lpstr>Vragenlijst</vt:lpstr>
      <vt:lpstr>Punten</vt:lpstr>
      <vt:lpstr>Vragenlijst!_Hlk175220547</vt:lpstr>
      <vt:lpstr>Vragenlijst!_Hlk175220816</vt:lpstr>
      <vt:lpstr>Punten!Afdruktitels</vt:lpstr>
      <vt:lpstr>Vragenlijst!Afdruktitels</vt:lpstr>
    </vt:vector>
  </TitlesOfParts>
  <Company>St. Antonius Ziekenhuis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Havinga - van Faassen, Helma (Gynaecologie)</dc:creator>
  <cp:lastModifiedBy>Hanne Riekerk</cp:lastModifiedBy>
  <cp:lastPrinted>2025-06-20T12:47:18Z</cp:lastPrinted>
  <dcterms:created xsi:type="dcterms:W3CDTF">2025-05-30T09:43:24Z</dcterms:created>
  <dcterms:modified xsi:type="dcterms:W3CDTF">2025-07-29T11:01:37Z</dcterms:modified>
</cp:coreProperties>
</file>