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vog-my.sharepoint.com/personal/hanneriekerk_nvog_nl/Documents/"/>
    </mc:Choice>
  </mc:AlternateContent>
  <xr:revisionPtr revIDLastSave="0" documentId="8_{BA5CA8A4-3195-42D5-9AA8-5FE6386AFC98}" xr6:coauthVersionLast="47" xr6:coauthVersionMax="47" xr10:uidLastSave="{00000000-0000-0000-0000-000000000000}"/>
  <bookViews>
    <workbookView xWindow="-5565" yWindow="-21720" windowWidth="38640" windowHeight="21120" xr2:uid="{BA750366-EBDC-4A12-8505-D4C79FE26B89}"/>
  </bookViews>
  <sheets>
    <sheet name="Indicatoren Prolaps" sheetId="14" r:id="rId1"/>
    <sheet name="Indicatoren UI" sheetId="18" r:id="rId2"/>
    <sheet name="Regiobeeld" sheetId="13" r:id="rId3"/>
    <sheet name="Tabel indicatoren Prolaps" sheetId="26" state="hidden" r:id="rId4"/>
    <sheet name="Tabel indicatoren UI" sheetId="27" state="hidden" r:id="rId5"/>
    <sheet name="Lijst indicatoren" sheetId="17" state="hidden" r:id="rId6"/>
    <sheet name="TAB Prolaps" sheetId="8" state="hidden" r:id="rId7"/>
    <sheet name="TAB Prolaps.e" sheetId="9" state="hidden" r:id="rId8"/>
    <sheet name="TAB UI" sheetId="10" state="hidden" r:id="rId9"/>
    <sheet name="TAB UI.e" sheetId="11" state="hidden" r:id="rId10"/>
  </sheets>
  <definedNames>
    <definedName name="Indicatoren_Prolaps">'Lijst indicatoren'!$A$1:$AU$1</definedName>
    <definedName name="Indicatoren_Prolaps_EP">'Lijst indicatoren'!$A$2:$AB$2</definedName>
    <definedName name="Indicatoren_UI">'Lijst indicatoren'!$A$3:$AU$3</definedName>
    <definedName name="Indicatoren_UI_EP">'Lijst indicatoren'!$A$4:$X$4</definedName>
    <definedName name="p01_data">'TAB Prolaps'!$B$2:$F$35</definedName>
    <definedName name="p02_data">'TAB Prolaps'!$G$2:$K$35</definedName>
    <definedName name="p03_data">'TAB Prolaps'!$L$2:$P$35</definedName>
    <definedName name="p04_data">'TAB Prolaps'!$Q$2:$U$35</definedName>
    <definedName name="p05_data">'TAB Prolaps'!$V$2:$Z$35</definedName>
    <definedName name="p11_data">'TAB Prolaps'!$AA$2:$AE$35</definedName>
    <definedName name="p12_data">'TAB Prolaps'!$AF$2:$AJ$35</definedName>
    <definedName name="p14_data">'TAB Prolaps'!$AP$2:$AT$35</definedName>
    <definedName name="p17_data">'TAB Prolaps'!$AU$2:$AY$35</definedName>
    <definedName name="p18_data">'TAB Prolaps'!$AZ$2:$BD$35</definedName>
    <definedName name="p19_data">'TAB Prolaps'!$BE$2:$BI$35</definedName>
    <definedName name="p20_data">'TAB Prolaps'!$BJ$2:$BN$35</definedName>
    <definedName name="p21_data">'TAB Prolaps'!$BO$2:$BS$35</definedName>
    <definedName name="p22_data">'TAB Prolaps'!$BT$2:$BX$35</definedName>
    <definedName name="p23_data">'TAB Prolaps'!$BY$2:$CC$35</definedName>
    <definedName name="p25_data">'TAB Prolaps'!$CD$2:$CH$35</definedName>
    <definedName name="p28_data">'TAB Prolaps'!$CI$2:$CM$35</definedName>
    <definedName name="p29_data">'TAB Prolaps'!$CN$2:$CR$35</definedName>
    <definedName name="p31_data">'TAB Prolaps'!$CS$2:$CW$35</definedName>
    <definedName name="p32_data">'TAB Prolaps'!$CX$2:$DB$35</definedName>
    <definedName name="p33_data">'TAB Prolaps'!$DC$2:$DG$35</definedName>
    <definedName name="p34_data">'TAB Prolaps'!$DH$2:$DL$35</definedName>
    <definedName name="p35_data">'TAB Prolaps'!$DM$2:$DQ$35</definedName>
    <definedName name="p36_data">'TAB Prolaps'!$DR$2:$DV$35</definedName>
    <definedName name="p37_data">'TAB Prolaps'!$DW$2:$EA$35</definedName>
    <definedName name="p38_data">'TAB Prolaps'!$EB$2:$EF$35</definedName>
    <definedName name="p39_data">'TAB Prolaps'!$EG$2:$EK$35</definedName>
    <definedName name="p40_data">'TAB Prolaps'!$EL$2:$EP$35</definedName>
    <definedName name="p41_data">'TAB Prolaps'!$EQ$2:$EU$35</definedName>
    <definedName name="p42_data">'TAB Prolaps'!$EV$2:$EZ$35</definedName>
    <definedName name="p43_data">'TAB Prolaps'!$FA$2:$FE$35</definedName>
    <definedName name="p44_data">'TAB Prolaps'!$FF$2:$FJ$35</definedName>
    <definedName name="p48_data">'TAB Prolaps'!$FK$2:$FO$35</definedName>
    <definedName name="p49_data">'TAB Prolaps'!$FP$2:$FT$35</definedName>
    <definedName name="p50_data">'TAB Prolaps'!$FU$2:$FY$35</definedName>
    <definedName name="p51_data">'TAB Prolaps'!$FZ$2:$GD$35</definedName>
    <definedName name="p52_data">'TAB Prolaps'!$GE$2:$GI$35</definedName>
    <definedName name="p53_data">'TAB Prolaps'!$GJ$2:$GN$35</definedName>
    <definedName name="p54_data">'TAB Prolaps'!$GO$2:$GS$35</definedName>
    <definedName name="p55_data">'TAB Prolaps'!$GT$2:$GX$35</definedName>
    <definedName name="p56_data">'TAB Prolaps'!$GY$2:$HC$35</definedName>
    <definedName name="p57_data">'TAB Prolaps'!$HD$2:$HH$35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8" l="1"/>
  <c r="E5" i="18"/>
  <c r="M23" i="18"/>
  <c r="DK37" i="11"/>
  <c r="K58" i="13"/>
  <c r="J58" i="13"/>
  <c r="J53" i="13"/>
  <c r="J57" i="13"/>
  <c r="J55" i="13"/>
  <c r="I58" i="13"/>
  <c r="I57" i="13"/>
  <c r="I55" i="13"/>
  <c r="J26" i="13"/>
  <c r="J23" i="13"/>
  <c r="D23" i="13"/>
  <c r="D26" i="13"/>
  <c r="C11" i="18"/>
  <c r="D11" i="18"/>
  <c r="E11" i="18"/>
  <c r="F11" i="18"/>
  <c r="G11" i="18"/>
  <c r="C12" i="18"/>
  <c r="D12" i="18"/>
  <c r="E12" i="18"/>
  <c r="F12" i="18"/>
  <c r="G12" i="18"/>
  <c r="C13" i="18"/>
  <c r="D13" i="18"/>
  <c r="E13" i="18"/>
  <c r="F13" i="18"/>
  <c r="G13" i="18"/>
  <c r="C14" i="18"/>
  <c r="D14" i="18"/>
  <c r="E14" i="18"/>
  <c r="F14" i="18"/>
  <c r="G14" i="18"/>
  <c r="C15" i="18"/>
  <c r="D15" i="18"/>
  <c r="E15" i="18"/>
  <c r="F15" i="18"/>
  <c r="G15" i="18"/>
  <c r="C16" i="18"/>
  <c r="D16" i="18"/>
  <c r="E16" i="18"/>
  <c r="F16" i="18"/>
  <c r="G16" i="18"/>
  <c r="C17" i="18"/>
  <c r="D17" i="18"/>
  <c r="E17" i="18"/>
  <c r="F17" i="18"/>
  <c r="G17" i="18"/>
  <c r="C18" i="18"/>
  <c r="D18" i="18"/>
  <c r="E18" i="18"/>
  <c r="F18" i="18"/>
  <c r="G18" i="18"/>
  <c r="C19" i="18"/>
  <c r="D19" i="18"/>
  <c r="E19" i="18"/>
  <c r="F19" i="18"/>
  <c r="G19" i="18"/>
  <c r="C20" i="18"/>
  <c r="D20" i="18"/>
  <c r="E20" i="18"/>
  <c r="F20" i="18"/>
  <c r="G20" i="18"/>
  <c r="C21" i="18"/>
  <c r="D21" i="18"/>
  <c r="E21" i="18"/>
  <c r="F21" i="18"/>
  <c r="G21" i="18"/>
  <c r="C22" i="18"/>
  <c r="D22" i="18"/>
  <c r="E22" i="18"/>
  <c r="F22" i="18"/>
  <c r="G22" i="18"/>
  <c r="C23" i="18"/>
  <c r="D23" i="18"/>
  <c r="E23" i="18"/>
  <c r="F23" i="18"/>
  <c r="G23" i="18"/>
  <c r="C24" i="18"/>
  <c r="D24" i="18"/>
  <c r="E24" i="18"/>
  <c r="F24" i="18"/>
  <c r="G24" i="18"/>
  <c r="C25" i="18"/>
  <c r="D25" i="18"/>
  <c r="E25" i="18"/>
  <c r="F25" i="18"/>
  <c r="G25" i="18"/>
  <c r="C26" i="18"/>
  <c r="D26" i="18"/>
  <c r="E26" i="18"/>
  <c r="F26" i="18"/>
  <c r="G26" i="18"/>
  <c r="C27" i="18"/>
  <c r="D27" i="18"/>
  <c r="E27" i="18"/>
  <c r="F27" i="18"/>
  <c r="G27" i="18"/>
  <c r="C28" i="18"/>
  <c r="D28" i="18"/>
  <c r="E28" i="18"/>
  <c r="F28" i="18"/>
  <c r="G28" i="18"/>
  <c r="C29" i="18"/>
  <c r="D29" i="18"/>
  <c r="E29" i="18"/>
  <c r="F29" i="18"/>
  <c r="G29" i="18"/>
  <c r="C30" i="18"/>
  <c r="D30" i="18"/>
  <c r="E30" i="18"/>
  <c r="F30" i="18"/>
  <c r="G30" i="18"/>
  <c r="C31" i="18"/>
  <c r="D31" i="18"/>
  <c r="E31" i="18"/>
  <c r="F31" i="18"/>
  <c r="G31" i="18"/>
  <c r="C32" i="18"/>
  <c r="D32" i="18"/>
  <c r="E32" i="18"/>
  <c r="F32" i="18"/>
  <c r="G32" i="18"/>
  <c r="C33" i="18"/>
  <c r="D33" i="18"/>
  <c r="E33" i="18"/>
  <c r="F33" i="18"/>
  <c r="G33" i="18"/>
  <c r="C34" i="18"/>
  <c r="D34" i="18"/>
  <c r="E34" i="18"/>
  <c r="F34" i="18"/>
  <c r="G34" i="18"/>
  <c r="C35" i="18"/>
  <c r="D35" i="18"/>
  <c r="E35" i="18"/>
  <c r="F35" i="18"/>
  <c r="G35" i="18"/>
  <c r="C36" i="18"/>
  <c r="D36" i="18"/>
  <c r="E36" i="18"/>
  <c r="F36" i="18"/>
  <c r="G36" i="18"/>
  <c r="C37" i="18"/>
  <c r="D37" i="18"/>
  <c r="E37" i="18"/>
  <c r="F37" i="18"/>
  <c r="G37" i="18"/>
  <c r="C38" i="18"/>
  <c r="D38" i="18"/>
  <c r="E38" i="18"/>
  <c r="F38" i="18"/>
  <c r="G38" i="18"/>
  <c r="C39" i="18"/>
  <c r="D39" i="18"/>
  <c r="E39" i="18"/>
  <c r="F39" i="18"/>
  <c r="G39" i="18"/>
  <c r="C40" i="18"/>
  <c r="D40" i="18"/>
  <c r="E40" i="18"/>
  <c r="F40" i="18"/>
  <c r="G40" i="18"/>
  <c r="C41" i="18"/>
  <c r="D41" i="18"/>
  <c r="E41" i="18"/>
  <c r="F41" i="18"/>
  <c r="G41" i="18"/>
  <c r="C42" i="18"/>
  <c r="D42" i="18"/>
  <c r="E42" i="18"/>
  <c r="F42" i="18"/>
  <c r="G42" i="18"/>
  <c r="D10" i="18"/>
  <c r="E10" i="18"/>
  <c r="F10" i="18"/>
  <c r="G10" i="18"/>
  <c r="C10" i="18"/>
  <c r="C11" i="14"/>
  <c r="D11" i="14"/>
  <c r="E11" i="14"/>
  <c r="F11" i="14"/>
  <c r="G11" i="14"/>
  <c r="C12" i="14"/>
  <c r="D12" i="14"/>
  <c r="E12" i="14"/>
  <c r="F12" i="14"/>
  <c r="G12" i="14"/>
  <c r="C13" i="14"/>
  <c r="D13" i="14"/>
  <c r="E13" i="14"/>
  <c r="F13" i="14"/>
  <c r="G13" i="14"/>
  <c r="C14" i="14"/>
  <c r="D14" i="14"/>
  <c r="E14" i="14"/>
  <c r="F14" i="14"/>
  <c r="G14" i="14"/>
  <c r="C15" i="14"/>
  <c r="D15" i="14"/>
  <c r="E15" i="14"/>
  <c r="F15" i="14"/>
  <c r="G15" i="14"/>
  <c r="C16" i="14"/>
  <c r="D16" i="14"/>
  <c r="E16" i="14"/>
  <c r="F16" i="14"/>
  <c r="G16" i="14"/>
  <c r="C17" i="14"/>
  <c r="D17" i="14"/>
  <c r="E17" i="14"/>
  <c r="F17" i="14"/>
  <c r="G17" i="14"/>
  <c r="C18" i="14"/>
  <c r="D18" i="14"/>
  <c r="E18" i="14"/>
  <c r="F18" i="14"/>
  <c r="G18" i="14"/>
  <c r="C19" i="14"/>
  <c r="D19" i="14"/>
  <c r="E19" i="14"/>
  <c r="F19" i="14"/>
  <c r="G19" i="14"/>
  <c r="C20" i="14"/>
  <c r="D20" i="14"/>
  <c r="E20" i="14"/>
  <c r="F20" i="14"/>
  <c r="G20" i="14"/>
  <c r="C21" i="14"/>
  <c r="D21" i="14"/>
  <c r="E21" i="14"/>
  <c r="F21" i="14"/>
  <c r="G21" i="14"/>
  <c r="C22" i="14"/>
  <c r="D22" i="14"/>
  <c r="E22" i="14"/>
  <c r="F22" i="14"/>
  <c r="G22" i="14"/>
  <c r="C23" i="14"/>
  <c r="D23" i="14"/>
  <c r="E23" i="14"/>
  <c r="F23" i="14"/>
  <c r="G23" i="14"/>
  <c r="C24" i="14"/>
  <c r="D24" i="14"/>
  <c r="E24" i="14"/>
  <c r="F24" i="14"/>
  <c r="G24" i="14"/>
  <c r="C25" i="14"/>
  <c r="D25" i="14"/>
  <c r="E25" i="14"/>
  <c r="F25" i="14"/>
  <c r="G25" i="14"/>
  <c r="C26" i="14"/>
  <c r="D26" i="14"/>
  <c r="E26" i="14"/>
  <c r="F26" i="14"/>
  <c r="G26" i="14"/>
  <c r="C27" i="14"/>
  <c r="D27" i="14"/>
  <c r="E27" i="14"/>
  <c r="F27" i="14"/>
  <c r="G27" i="14"/>
  <c r="C28" i="14"/>
  <c r="D28" i="14"/>
  <c r="E28" i="14"/>
  <c r="F28" i="14"/>
  <c r="G28" i="14"/>
  <c r="C29" i="14"/>
  <c r="D29" i="14"/>
  <c r="E29" i="14"/>
  <c r="F29" i="14"/>
  <c r="G29" i="14"/>
  <c r="C30" i="14"/>
  <c r="D30" i="14"/>
  <c r="E30" i="14"/>
  <c r="F30" i="14"/>
  <c r="G30" i="14"/>
  <c r="C31" i="14"/>
  <c r="D31" i="14"/>
  <c r="E31" i="14"/>
  <c r="F31" i="14"/>
  <c r="G31" i="14"/>
  <c r="C32" i="14"/>
  <c r="D32" i="14"/>
  <c r="E32" i="14"/>
  <c r="F32" i="14"/>
  <c r="G32" i="14"/>
  <c r="C33" i="14"/>
  <c r="D33" i="14"/>
  <c r="E33" i="14"/>
  <c r="F33" i="14"/>
  <c r="G33" i="14"/>
  <c r="C34" i="14"/>
  <c r="D34" i="14"/>
  <c r="E34" i="14"/>
  <c r="F34" i="14"/>
  <c r="G34" i="14"/>
  <c r="C35" i="14"/>
  <c r="D35" i="14"/>
  <c r="E35" i="14"/>
  <c r="F35" i="14"/>
  <c r="G35" i="14"/>
  <c r="C36" i="14"/>
  <c r="D36" i="14"/>
  <c r="E36" i="14"/>
  <c r="F36" i="14"/>
  <c r="G36" i="14"/>
  <c r="C37" i="14"/>
  <c r="D37" i="14"/>
  <c r="E37" i="14"/>
  <c r="F37" i="14"/>
  <c r="G37" i="14"/>
  <c r="C38" i="14"/>
  <c r="D38" i="14"/>
  <c r="E38" i="14"/>
  <c r="F38" i="14"/>
  <c r="G38" i="14"/>
  <c r="C39" i="14"/>
  <c r="D39" i="14"/>
  <c r="E39" i="14"/>
  <c r="F39" i="14"/>
  <c r="G39" i="14"/>
  <c r="C40" i="14"/>
  <c r="D40" i="14"/>
  <c r="E40" i="14"/>
  <c r="F40" i="14"/>
  <c r="G40" i="14"/>
  <c r="C41" i="14"/>
  <c r="D41" i="14"/>
  <c r="E41" i="14"/>
  <c r="F41" i="14"/>
  <c r="G41" i="14"/>
  <c r="C42" i="14"/>
  <c r="D42" i="14"/>
  <c r="E42" i="14"/>
  <c r="F42" i="14"/>
  <c r="G42" i="14"/>
  <c r="D10" i="14"/>
  <c r="E10" i="14"/>
  <c r="F10" i="14"/>
  <c r="G10" i="14"/>
  <c r="C10" i="14"/>
  <c r="IB35" i="8"/>
  <c r="IA35" i="8"/>
  <c r="HZ35" i="8"/>
  <c r="HY35" i="8"/>
  <c r="HX35" i="8"/>
  <c r="D13" i="13" l="1"/>
  <c r="J5" i="14"/>
  <c r="B5" i="14"/>
  <c r="C5" i="14"/>
  <c r="D33" i="13" l="1"/>
  <c r="J14" i="13"/>
  <c r="C38" i="13"/>
  <c r="D59" i="13"/>
  <c r="D58" i="13"/>
  <c r="C59" i="13"/>
  <c r="C58" i="13"/>
  <c r="D56" i="13"/>
  <c r="D55" i="13"/>
  <c r="C56" i="13"/>
  <c r="I56" i="13"/>
  <c r="C57" i="13"/>
  <c r="J35" i="13"/>
  <c r="J36" i="13"/>
  <c r="I35" i="13"/>
  <c r="I36" i="13"/>
  <c r="J33" i="13"/>
  <c r="J32" i="13"/>
  <c r="J31" i="13"/>
  <c r="J30" i="13"/>
  <c r="J28" i="13"/>
  <c r="J27" i="13"/>
  <c r="J25" i="13"/>
  <c r="J24" i="13"/>
  <c r="J22" i="13"/>
  <c r="J20" i="13"/>
  <c r="I20" i="13"/>
  <c r="J18" i="13"/>
  <c r="J17" i="13"/>
  <c r="J16" i="13"/>
  <c r="J15" i="13"/>
  <c r="J13" i="13"/>
  <c r="I33" i="13"/>
  <c r="I32" i="13"/>
  <c r="I31" i="13"/>
  <c r="I30" i="13"/>
  <c r="I28" i="13"/>
  <c r="I27" i="13"/>
  <c r="I25" i="13"/>
  <c r="I26" i="13" s="1"/>
  <c r="I24" i="13"/>
  <c r="I22" i="13"/>
  <c r="I23" i="13" s="1"/>
  <c r="I18" i="13"/>
  <c r="I17" i="13"/>
  <c r="I16" i="13"/>
  <c r="I15" i="13"/>
  <c r="I14" i="13"/>
  <c r="I13" i="13"/>
  <c r="J10" i="18"/>
  <c r="J5" i="18"/>
  <c r="I5" i="18"/>
  <c r="C5" i="18"/>
  <c r="B5" i="18"/>
  <c r="C33" i="13"/>
  <c r="D34" i="13"/>
  <c r="C34" i="13"/>
  <c r="D31" i="13"/>
  <c r="D30" i="13"/>
  <c r="D28" i="13"/>
  <c r="D27" i="13"/>
  <c r="D25" i="13"/>
  <c r="D24" i="13"/>
  <c r="D22" i="13"/>
  <c r="D20" i="13"/>
  <c r="C20" i="13"/>
  <c r="D18" i="13"/>
  <c r="D17" i="13"/>
  <c r="D16" i="13"/>
  <c r="D15" i="13"/>
  <c r="D14" i="13"/>
  <c r="C31" i="13"/>
  <c r="C30" i="13"/>
  <c r="C28" i="13"/>
  <c r="C27" i="13"/>
  <c r="C25" i="13"/>
  <c r="C24" i="13"/>
  <c r="C22" i="13"/>
  <c r="C23" i="13" s="1"/>
  <c r="C18" i="13"/>
  <c r="C17" i="13"/>
  <c r="C16" i="13"/>
  <c r="C15" i="13"/>
  <c r="C14" i="13"/>
  <c r="C13" i="13"/>
  <c r="C26" i="13" l="1"/>
  <c r="P42" i="18"/>
  <c r="K55" i="13"/>
  <c r="K57" i="13"/>
  <c r="E56" i="13"/>
  <c r="E59" i="13"/>
  <c r="E58" i="13"/>
  <c r="I5" i="14"/>
  <c r="G5" i="14"/>
  <c r="E5" i="14"/>
  <c r="J41" i="14" l="1"/>
  <c r="K41" i="14"/>
  <c r="L41" i="14"/>
  <c r="M41" i="14"/>
  <c r="N41" i="14"/>
  <c r="J42" i="14"/>
  <c r="K42" i="14"/>
  <c r="L42" i="14"/>
  <c r="M42" i="14"/>
  <c r="N42" i="14"/>
  <c r="J11" i="14"/>
  <c r="K11" i="14"/>
  <c r="L11" i="14"/>
  <c r="M11" i="14"/>
  <c r="N11" i="14"/>
  <c r="J12" i="14"/>
  <c r="K12" i="14"/>
  <c r="L12" i="14"/>
  <c r="M12" i="14"/>
  <c r="N12" i="14"/>
  <c r="J13" i="14"/>
  <c r="K13" i="14"/>
  <c r="L13" i="14"/>
  <c r="M13" i="14"/>
  <c r="N13" i="14"/>
  <c r="J14" i="14"/>
  <c r="K14" i="14"/>
  <c r="L14" i="14"/>
  <c r="M14" i="14"/>
  <c r="N14" i="14"/>
  <c r="J15" i="14"/>
  <c r="K15" i="14"/>
  <c r="L15" i="14"/>
  <c r="M15" i="14"/>
  <c r="N15" i="14"/>
  <c r="J16" i="14"/>
  <c r="K16" i="14"/>
  <c r="L16" i="14"/>
  <c r="M16" i="14"/>
  <c r="N16" i="14"/>
  <c r="J17" i="14"/>
  <c r="K17" i="14"/>
  <c r="L17" i="14"/>
  <c r="M17" i="14"/>
  <c r="N17" i="14"/>
  <c r="J18" i="14"/>
  <c r="K18" i="14"/>
  <c r="L18" i="14"/>
  <c r="M18" i="14"/>
  <c r="N18" i="14"/>
  <c r="J19" i="14"/>
  <c r="K19" i="14"/>
  <c r="L19" i="14"/>
  <c r="M19" i="14"/>
  <c r="N19" i="14"/>
  <c r="J20" i="14"/>
  <c r="K20" i="14"/>
  <c r="L20" i="14"/>
  <c r="M20" i="14"/>
  <c r="N20" i="14"/>
  <c r="J21" i="14"/>
  <c r="K21" i="14"/>
  <c r="L21" i="14"/>
  <c r="M21" i="14"/>
  <c r="N21" i="14"/>
  <c r="J22" i="14"/>
  <c r="K22" i="14"/>
  <c r="L22" i="14"/>
  <c r="M22" i="14"/>
  <c r="N22" i="14"/>
  <c r="J23" i="14"/>
  <c r="K23" i="14"/>
  <c r="L23" i="14"/>
  <c r="M23" i="14"/>
  <c r="N23" i="14"/>
  <c r="J24" i="14"/>
  <c r="K24" i="14"/>
  <c r="L24" i="14"/>
  <c r="M24" i="14"/>
  <c r="N24" i="14"/>
  <c r="J25" i="14"/>
  <c r="K25" i="14"/>
  <c r="L25" i="14"/>
  <c r="M25" i="14"/>
  <c r="N25" i="14"/>
  <c r="J26" i="14"/>
  <c r="K26" i="14"/>
  <c r="L26" i="14"/>
  <c r="M26" i="14"/>
  <c r="N26" i="14"/>
  <c r="J27" i="14"/>
  <c r="K27" i="14"/>
  <c r="L27" i="14"/>
  <c r="M27" i="14"/>
  <c r="N27" i="14"/>
  <c r="J28" i="14"/>
  <c r="K28" i="14"/>
  <c r="L28" i="14"/>
  <c r="M28" i="14"/>
  <c r="N28" i="14"/>
  <c r="J29" i="14"/>
  <c r="K29" i="14"/>
  <c r="L29" i="14"/>
  <c r="M29" i="14"/>
  <c r="N29" i="14"/>
  <c r="J30" i="14"/>
  <c r="K30" i="14"/>
  <c r="L30" i="14"/>
  <c r="M30" i="14"/>
  <c r="N30" i="14"/>
  <c r="J31" i="14"/>
  <c r="K31" i="14"/>
  <c r="L31" i="14"/>
  <c r="M31" i="14"/>
  <c r="N31" i="14"/>
  <c r="J32" i="14"/>
  <c r="K32" i="14"/>
  <c r="L32" i="14"/>
  <c r="M32" i="14"/>
  <c r="N32" i="14"/>
  <c r="J33" i="14"/>
  <c r="K33" i="14"/>
  <c r="L33" i="14"/>
  <c r="M33" i="14"/>
  <c r="N33" i="14"/>
  <c r="J34" i="14"/>
  <c r="K34" i="14"/>
  <c r="L34" i="14"/>
  <c r="M34" i="14"/>
  <c r="N34" i="14"/>
  <c r="J35" i="14"/>
  <c r="K35" i="14"/>
  <c r="L35" i="14"/>
  <c r="M35" i="14"/>
  <c r="N35" i="14"/>
  <c r="J36" i="14"/>
  <c r="K36" i="14"/>
  <c r="L36" i="14"/>
  <c r="M36" i="14"/>
  <c r="N36" i="14"/>
  <c r="J37" i="14"/>
  <c r="K37" i="14"/>
  <c r="L37" i="14"/>
  <c r="M37" i="14"/>
  <c r="N37" i="14"/>
  <c r="J38" i="14"/>
  <c r="K38" i="14"/>
  <c r="L38" i="14"/>
  <c r="M38" i="14"/>
  <c r="N38" i="14"/>
  <c r="J39" i="14"/>
  <c r="K39" i="14"/>
  <c r="L39" i="14"/>
  <c r="M39" i="14"/>
  <c r="N39" i="14"/>
  <c r="J40" i="14"/>
  <c r="K40" i="14"/>
  <c r="L40" i="14"/>
  <c r="M40" i="14"/>
  <c r="N40" i="14"/>
  <c r="K10" i="14"/>
  <c r="L10" i="14"/>
  <c r="M10" i="14"/>
  <c r="N10" i="14"/>
  <c r="J10" i="14"/>
  <c r="J11" i="18"/>
  <c r="K11" i="18"/>
  <c r="L11" i="18"/>
  <c r="M11" i="18"/>
  <c r="N11" i="18"/>
  <c r="J12" i="18"/>
  <c r="K12" i="18"/>
  <c r="L12" i="18"/>
  <c r="M12" i="18"/>
  <c r="N12" i="18"/>
  <c r="J13" i="18"/>
  <c r="K13" i="18"/>
  <c r="L13" i="18"/>
  <c r="M13" i="18"/>
  <c r="N13" i="18"/>
  <c r="J14" i="18"/>
  <c r="K14" i="18"/>
  <c r="L14" i="18"/>
  <c r="M14" i="18"/>
  <c r="N14" i="18"/>
  <c r="J15" i="18"/>
  <c r="K15" i="18"/>
  <c r="L15" i="18"/>
  <c r="M15" i="18"/>
  <c r="N15" i="18"/>
  <c r="J16" i="18"/>
  <c r="K16" i="18"/>
  <c r="L16" i="18"/>
  <c r="M16" i="18"/>
  <c r="N16" i="18"/>
  <c r="J17" i="18"/>
  <c r="K17" i="18"/>
  <c r="L17" i="18"/>
  <c r="M17" i="18"/>
  <c r="N17" i="18"/>
  <c r="J18" i="18"/>
  <c r="K18" i="18"/>
  <c r="L18" i="18"/>
  <c r="M18" i="18"/>
  <c r="N18" i="18"/>
  <c r="J19" i="18"/>
  <c r="K19" i="18"/>
  <c r="L19" i="18"/>
  <c r="M19" i="18"/>
  <c r="N19" i="18"/>
  <c r="J20" i="18"/>
  <c r="K20" i="18"/>
  <c r="L20" i="18"/>
  <c r="M20" i="18"/>
  <c r="N20" i="18"/>
  <c r="J21" i="18"/>
  <c r="K21" i="18"/>
  <c r="L21" i="18"/>
  <c r="M21" i="18"/>
  <c r="N21" i="18"/>
  <c r="J22" i="18"/>
  <c r="K22" i="18"/>
  <c r="L22" i="18"/>
  <c r="M22" i="18"/>
  <c r="N22" i="18"/>
  <c r="J23" i="18"/>
  <c r="K23" i="18"/>
  <c r="L23" i="18"/>
  <c r="N23" i="18"/>
  <c r="J24" i="18"/>
  <c r="K24" i="18"/>
  <c r="L24" i="18"/>
  <c r="M24" i="18"/>
  <c r="N24" i="18"/>
  <c r="J25" i="18"/>
  <c r="K25" i="18"/>
  <c r="L25" i="18"/>
  <c r="M25" i="18"/>
  <c r="N25" i="18"/>
  <c r="J26" i="18"/>
  <c r="K26" i="18"/>
  <c r="L26" i="18"/>
  <c r="M26" i="18"/>
  <c r="N26" i="18"/>
  <c r="J27" i="18"/>
  <c r="K27" i="18"/>
  <c r="L27" i="18"/>
  <c r="M27" i="18"/>
  <c r="N27" i="18"/>
  <c r="J28" i="18"/>
  <c r="K28" i="18"/>
  <c r="L28" i="18"/>
  <c r="M28" i="18"/>
  <c r="N28" i="18"/>
  <c r="J29" i="18"/>
  <c r="K29" i="18"/>
  <c r="L29" i="18"/>
  <c r="M29" i="18"/>
  <c r="N29" i="18"/>
  <c r="J30" i="18"/>
  <c r="K30" i="18"/>
  <c r="L30" i="18"/>
  <c r="M30" i="18"/>
  <c r="N30" i="18"/>
  <c r="J31" i="18"/>
  <c r="K31" i="18"/>
  <c r="L31" i="18"/>
  <c r="M31" i="18"/>
  <c r="N31" i="18"/>
  <c r="J32" i="18"/>
  <c r="K32" i="18"/>
  <c r="L32" i="18"/>
  <c r="M32" i="18"/>
  <c r="N32" i="18"/>
  <c r="J33" i="18"/>
  <c r="K33" i="18"/>
  <c r="L33" i="18"/>
  <c r="M33" i="18"/>
  <c r="N33" i="18"/>
  <c r="J34" i="18"/>
  <c r="K34" i="18"/>
  <c r="L34" i="18"/>
  <c r="M34" i="18"/>
  <c r="J35" i="18"/>
  <c r="K35" i="18"/>
  <c r="L35" i="18"/>
  <c r="M35" i="18"/>
  <c r="N35" i="18"/>
  <c r="J36" i="18"/>
  <c r="K36" i="18"/>
  <c r="L36" i="18"/>
  <c r="M36" i="18"/>
  <c r="N36" i="18"/>
  <c r="J37" i="18"/>
  <c r="K37" i="18"/>
  <c r="L37" i="18"/>
  <c r="M37" i="18"/>
  <c r="N37" i="18"/>
  <c r="J38" i="18"/>
  <c r="K38" i="18"/>
  <c r="L38" i="18"/>
  <c r="M38" i="18"/>
  <c r="N38" i="18"/>
  <c r="J39" i="18"/>
  <c r="K39" i="18"/>
  <c r="L39" i="18"/>
  <c r="M39" i="18"/>
  <c r="N39" i="18"/>
  <c r="J40" i="18"/>
  <c r="K40" i="18"/>
  <c r="L40" i="18"/>
  <c r="M40" i="18"/>
  <c r="N40" i="18"/>
  <c r="J41" i="18"/>
  <c r="K41" i="18"/>
  <c r="L41" i="18"/>
  <c r="M41" i="18"/>
  <c r="N41" i="18"/>
  <c r="J42" i="18"/>
  <c r="K42" i="18"/>
  <c r="L42" i="18"/>
  <c r="M42" i="18"/>
  <c r="N42" i="18"/>
  <c r="N10" i="18"/>
  <c r="K10" i="18"/>
  <c r="L10" i="18"/>
  <c r="M10" i="18"/>
  <c r="R15" i="18" l="1"/>
  <c r="P27" i="18"/>
  <c r="P39" i="18"/>
  <c r="R27" i="18"/>
  <c r="P37" i="18"/>
  <c r="P29" i="18"/>
  <c r="P21" i="18"/>
  <c r="P13" i="18"/>
  <c r="R38" i="18"/>
  <c r="R30" i="18"/>
  <c r="R22" i="18"/>
  <c r="R17" i="18"/>
  <c r="P31" i="18"/>
  <c r="P23" i="18"/>
  <c r="P15" i="18"/>
  <c r="R40" i="18"/>
  <c r="R32" i="18"/>
  <c r="P34" i="18"/>
  <c r="P26" i="18"/>
  <c r="R11" i="18"/>
  <c r="R35" i="18"/>
  <c r="P18" i="18"/>
  <c r="R20" i="18"/>
  <c r="P35" i="18"/>
  <c r="P19" i="18"/>
  <c r="P10" i="18"/>
  <c r="P11" i="18"/>
  <c r="R36" i="18"/>
  <c r="R28" i="18"/>
  <c r="R13" i="18"/>
  <c r="R24" i="18"/>
  <c r="R10" i="18"/>
  <c r="R19" i="18"/>
  <c r="R14" i="18"/>
  <c r="P40" i="18"/>
  <c r="P32" i="18"/>
  <c r="P24" i="18"/>
  <c r="P16" i="18"/>
  <c r="R33" i="18"/>
  <c r="R25" i="18"/>
  <c r="R12" i="18"/>
  <c r="P38" i="18"/>
  <c r="P30" i="18"/>
  <c r="P22" i="18"/>
  <c r="P14" i="18"/>
  <c r="R39" i="18"/>
  <c r="R31" i="18"/>
  <c r="R23" i="18"/>
  <c r="P33" i="18"/>
  <c r="P25" i="18"/>
  <c r="P17" i="18"/>
  <c r="R42" i="18"/>
  <c r="R34" i="18"/>
  <c r="R26" i="18"/>
  <c r="R18" i="18"/>
  <c r="P36" i="18"/>
  <c r="P28" i="18"/>
  <c r="P20" i="18"/>
  <c r="P12" i="18"/>
  <c r="R37" i="18"/>
  <c r="R29" i="18"/>
  <c r="R21" i="18"/>
  <c r="R16" i="18"/>
  <c r="P35" i="14"/>
  <c r="P42" i="14"/>
  <c r="R35" i="14"/>
  <c r="R27" i="14"/>
  <c r="R19" i="14"/>
  <c r="R11" i="14"/>
  <c r="R38" i="14"/>
  <c r="R30" i="14"/>
  <c r="R22" i="14"/>
  <c r="R14" i="14"/>
  <c r="R33" i="14"/>
  <c r="R25" i="14"/>
  <c r="P34" i="14"/>
  <c r="R37" i="14"/>
  <c r="R29" i="14"/>
  <c r="R21" i="14"/>
  <c r="R13" i="14"/>
  <c r="P33" i="14"/>
  <c r="P29" i="14"/>
  <c r="P27" i="14"/>
  <c r="P25" i="14"/>
  <c r="P17" i="14"/>
  <c r="P32" i="14"/>
  <c r="P24" i="14"/>
  <c r="P16" i="14"/>
  <c r="P37" i="14"/>
  <c r="P14" i="14"/>
  <c r="P12" i="14"/>
  <c r="P10" i="14"/>
  <c r="P40" i="14"/>
  <c r="P38" i="14"/>
  <c r="R39" i="14"/>
  <c r="R31" i="14"/>
  <c r="R23" i="14"/>
  <c r="R15" i="14"/>
  <c r="P22" i="14"/>
  <c r="P20" i="14"/>
  <c r="P18" i="14"/>
  <c r="R34" i="14"/>
  <c r="R26" i="14"/>
  <c r="R18" i="14"/>
  <c r="R42" i="14"/>
  <c r="P23" i="14"/>
  <c r="P21" i="14"/>
  <c r="P19" i="14"/>
  <c r="P15" i="14"/>
  <c r="P13" i="14"/>
  <c r="P11" i="14"/>
  <c r="R40" i="14"/>
  <c r="R32" i="14"/>
  <c r="R24" i="14"/>
  <c r="R16" i="14"/>
  <c r="P31" i="14"/>
  <c r="P39" i="14"/>
  <c r="R17" i="14"/>
  <c r="P36" i="14"/>
  <c r="P30" i="14"/>
  <c r="P28" i="14"/>
  <c r="P26" i="14"/>
  <c r="R10" i="14"/>
  <c r="R36" i="14"/>
  <c r="R28" i="14"/>
  <c r="R20" i="14"/>
  <c r="R12" i="14"/>
  <c r="I34" i="13" l="1"/>
  <c r="C32" i="13"/>
  <c r="C29" i="13"/>
  <c r="K35" i="13"/>
  <c r="J54" i="13"/>
  <c r="J52" i="13"/>
  <c r="J51" i="13"/>
  <c r="J50" i="13"/>
  <c r="J49" i="13"/>
  <c r="J48" i="13"/>
  <c r="J47" i="13"/>
  <c r="J46" i="13"/>
  <c r="J45" i="13"/>
  <c r="J44" i="13"/>
  <c r="J43" i="13"/>
  <c r="J42" i="13"/>
  <c r="J41" i="13"/>
  <c r="J40" i="13"/>
  <c r="J39" i="13"/>
  <c r="J38" i="13"/>
  <c r="J37" i="13"/>
  <c r="I54" i="13"/>
  <c r="I53" i="13"/>
  <c r="I52" i="13"/>
  <c r="I51" i="13"/>
  <c r="I50" i="13"/>
  <c r="I49" i="13"/>
  <c r="I48" i="13"/>
  <c r="I47" i="13"/>
  <c r="I46" i="13"/>
  <c r="I45" i="13"/>
  <c r="I44" i="13"/>
  <c r="I43" i="13"/>
  <c r="I42" i="13"/>
  <c r="I41" i="13"/>
  <c r="I40" i="13"/>
  <c r="I39" i="13"/>
  <c r="I38" i="13"/>
  <c r="I37" i="13"/>
  <c r="E33" i="13"/>
  <c r="C55" i="13"/>
  <c r="D54" i="13"/>
  <c r="C54" i="13"/>
  <c r="D53" i="13"/>
  <c r="C53" i="13"/>
  <c r="D52" i="13"/>
  <c r="C52" i="13"/>
  <c r="D51" i="13" a="1"/>
  <c r="D51" i="13" s="1"/>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7" i="13"/>
  <c r="D37" i="13"/>
  <c r="D36" i="13"/>
  <c r="C36" i="13"/>
  <c r="D35" i="13"/>
  <c r="C35" i="13"/>
  <c r="I29" i="13"/>
  <c r="I21" i="13"/>
  <c r="I19" i="13"/>
  <c r="I12" i="13"/>
  <c r="C21" i="13"/>
  <c r="C19" i="13"/>
  <c r="C12" i="13"/>
  <c r="E31" i="13" l="1"/>
  <c r="E41" i="13"/>
  <c r="E45" i="13"/>
  <c r="E49" i="13"/>
  <c r="E53" i="13"/>
  <c r="K43" i="13"/>
  <c r="K51" i="13"/>
  <c r="K31" i="13"/>
  <c r="K32" i="13"/>
  <c r="K42" i="13"/>
  <c r="K50" i="13"/>
  <c r="K36" i="13"/>
  <c r="K44" i="13"/>
  <c r="K52" i="13"/>
  <c r="E35" i="13"/>
  <c r="E39" i="13"/>
  <c r="E43" i="13"/>
  <c r="E47" i="13"/>
  <c r="E51" i="13"/>
  <c r="E55" i="13"/>
  <c r="K37" i="13"/>
  <c r="K45" i="13"/>
  <c r="K53" i="13"/>
  <c r="K41" i="13"/>
  <c r="K49" i="13"/>
  <c r="K38" i="13"/>
  <c r="K46" i="13"/>
  <c r="K54" i="13"/>
  <c r="E36" i="13"/>
  <c r="E40" i="13"/>
  <c r="E44" i="13"/>
  <c r="E48" i="13"/>
  <c r="E52" i="13"/>
  <c r="K39" i="13"/>
  <c r="K47" i="13"/>
  <c r="K30" i="13"/>
  <c r="K40" i="13"/>
  <c r="K48" i="13"/>
  <c r="K33" i="13"/>
  <c r="E34" i="13"/>
  <c r="E38" i="13"/>
  <c r="E42" i="13"/>
  <c r="E46" i="13"/>
  <c r="E50" i="13"/>
  <c r="E54" i="13"/>
  <c r="E37" i="13"/>
  <c r="E30"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<sst xmlns="http://schemas.openxmlformats.org/spreadsheetml/2006/main" count="2032" uniqueCount="1333">
  <si>
    <t>Indicator</t>
  </si>
  <si>
    <t>p32</t>
  </si>
  <si>
    <t>zorgverlener</t>
  </si>
  <si>
    <t>Uitleg</t>
  </si>
  <si>
    <t>Noemer</t>
  </si>
  <si>
    <t xml:space="preserve">Extra </t>
  </si>
  <si>
    <t>Totaal aantal vrouwen</t>
  </si>
  <si>
    <t xml:space="preserve">Vrouwen met een eerste policonsult </t>
  </si>
  <si>
    <t>Jaar</t>
  </si>
  <si>
    <r>
      <rPr>
        <b/>
        <sz val="7"/>
        <color theme="0"/>
        <rFont val="Arial"/>
        <family val="2"/>
      </rPr>
      <t>.</t>
    </r>
    <r>
      <rPr>
        <b/>
        <sz val="7"/>
        <color theme="1"/>
        <rFont val="Arial"/>
        <family val="2"/>
      </rPr>
      <t>2016</t>
    </r>
  </si>
  <si>
    <r>
      <rPr>
        <b/>
        <sz val="7"/>
        <color theme="0"/>
        <rFont val="Arial"/>
        <family val="2"/>
      </rPr>
      <t>.</t>
    </r>
    <r>
      <rPr>
        <b/>
        <sz val="7"/>
        <color theme="1"/>
        <rFont val="Arial"/>
        <family val="2"/>
      </rPr>
      <t>2017</t>
    </r>
  </si>
  <si>
    <r>
      <rPr>
        <b/>
        <sz val="7"/>
        <color theme="0"/>
        <rFont val="Arial"/>
        <family val="2"/>
      </rPr>
      <t>.</t>
    </r>
    <r>
      <rPr>
        <b/>
        <sz val="7"/>
        <color theme="1"/>
        <rFont val="Arial"/>
        <family val="2"/>
      </rPr>
      <t>2018</t>
    </r>
  </si>
  <si>
    <r>
      <rPr>
        <b/>
        <sz val="7"/>
        <color theme="0"/>
        <rFont val="Arial"/>
        <family val="2"/>
      </rPr>
      <t>.</t>
    </r>
    <r>
      <rPr>
        <b/>
        <sz val="7"/>
        <color theme="1"/>
        <rFont val="Arial"/>
        <family val="2"/>
      </rPr>
      <t>2019</t>
    </r>
  </si>
  <si>
    <r>
      <rPr>
        <b/>
        <sz val="7"/>
        <color theme="0"/>
        <rFont val="Arial"/>
        <family val="2"/>
      </rPr>
      <t>.</t>
    </r>
    <r>
      <rPr>
        <b/>
        <sz val="7"/>
        <color theme="1"/>
        <rFont val="Arial"/>
        <family val="2"/>
      </rPr>
      <t>2020</t>
    </r>
  </si>
  <si>
    <r>
      <rPr>
        <b/>
        <sz val="7"/>
        <color theme="0"/>
        <rFont val="Arial"/>
        <family val="2"/>
      </rPr>
      <t>.e.</t>
    </r>
    <r>
      <rPr>
        <b/>
        <sz val="7"/>
        <color theme="1"/>
        <rFont val="Arial"/>
        <family val="2"/>
      </rPr>
      <t>2016</t>
    </r>
  </si>
  <si>
    <r>
      <rPr>
        <b/>
        <sz val="7"/>
        <color theme="0"/>
        <rFont val="Arial"/>
        <family val="2"/>
      </rPr>
      <t>.e.</t>
    </r>
    <r>
      <rPr>
        <b/>
        <sz val="7"/>
        <color theme="1"/>
        <rFont val="Arial"/>
        <family val="2"/>
      </rPr>
      <t>2017</t>
    </r>
  </si>
  <si>
    <r>
      <rPr>
        <b/>
        <sz val="7"/>
        <color theme="0"/>
        <rFont val="Arial"/>
        <family val="2"/>
      </rPr>
      <t>.e.</t>
    </r>
    <r>
      <rPr>
        <b/>
        <sz val="7"/>
        <color theme="1"/>
        <rFont val="Arial"/>
        <family val="2"/>
      </rPr>
      <t>2018</t>
    </r>
  </si>
  <si>
    <r>
      <rPr>
        <b/>
        <sz val="7"/>
        <color theme="0"/>
        <rFont val="Arial"/>
        <family val="2"/>
      </rPr>
      <t>.e.</t>
    </r>
    <r>
      <rPr>
        <b/>
        <sz val="7"/>
        <color theme="1"/>
        <rFont val="Arial"/>
        <family val="2"/>
      </rPr>
      <t>2019</t>
    </r>
  </si>
  <si>
    <r>
      <rPr>
        <b/>
        <sz val="7"/>
        <color theme="0"/>
        <rFont val="Arial"/>
        <family val="2"/>
      </rPr>
      <t>.e.</t>
    </r>
    <r>
      <rPr>
        <b/>
        <sz val="7"/>
        <color theme="1"/>
        <rFont val="Arial"/>
        <family val="2"/>
      </rPr>
      <t>2020</t>
    </r>
  </si>
  <si>
    <t>Amstelland en De Meerlanden</t>
  </si>
  <si>
    <t>Amsterdam</t>
  </si>
  <si>
    <t>Apeldoorn/Zutphen</t>
  </si>
  <si>
    <t>Arnhem</t>
  </si>
  <si>
    <t>Drenthe</t>
  </si>
  <si>
    <t>Flevoland</t>
  </si>
  <si>
    <t>Friesland</t>
  </si>
  <si>
    <t>Groningen</t>
  </si>
  <si>
    <t>Haaglanden</t>
  </si>
  <si>
    <t>Kennemerland</t>
  </si>
  <si>
    <t>Midden-Brabant</t>
  </si>
  <si>
    <t>Midden-Holland</t>
  </si>
  <si>
    <t>Midden-Ijssel</t>
  </si>
  <si>
    <t>Nijmegen</t>
  </si>
  <si>
    <t>Noord- en Midden-Limburg</t>
  </si>
  <si>
    <t>Noord-Holland Noord</t>
  </si>
  <si>
    <t>Noordoost-Brabant</t>
  </si>
  <si>
    <t>Rotterdam</t>
  </si>
  <si>
    <t>t Gooi</t>
  </si>
  <si>
    <t>Twente</t>
  </si>
  <si>
    <t>Utrecht</t>
  </si>
  <si>
    <t>Waardenland</t>
  </si>
  <si>
    <t>West-Brabant</t>
  </si>
  <si>
    <t>Zaanstreek/Waterland</t>
  </si>
  <si>
    <t>Zeeland</t>
  </si>
  <si>
    <t>Zuid-Holland Noord</t>
  </si>
  <si>
    <t>Zuid-Hollandse Eilanden</t>
  </si>
  <si>
    <t>Zuidoost-Brabant</t>
  </si>
  <si>
    <t>Zuid-Limburg</t>
  </si>
  <si>
    <t>Zwolle</t>
  </si>
  <si>
    <t>Westland Schieland Delfland</t>
  </si>
  <si>
    <t>u40</t>
  </si>
  <si>
    <t>Regio</t>
  </si>
  <si>
    <t>Prolaps</t>
  </si>
  <si>
    <t>Urine incontinentie</t>
  </si>
  <si>
    <t>Landelijk</t>
  </si>
  <si>
    <t>Huisarts</t>
  </si>
  <si>
    <t>Vrouwen dat huisarts bezoekt</t>
  </si>
  <si>
    <t>per 1000 ingeschreven pat</t>
  </si>
  <si>
    <t>Gemiddelde episodeduur</t>
  </si>
  <si>
    <t>dagen</t>
  </si>
  <si>
    <t>Consulten</t>
  </si>
  <si>
    <t>aantal per episode</t>
  </si>
  <si>
    <t>Urineonderzoek</t>
  </si>
  <si>
    <t>per 100 zorgepisodes</t>
  </si>
  <si>
    <t>Verwijzing gynaecoloog</t>
  </si>
  <si>
    <t>Verwijzing uroloog</t>
  </si>
  <si>
    <t>Pessarium</t>
  </si>
  <si>
    <t>Verschil</t>
  </si>
  <si>
    <t>Pessarium uitgifte</t>
  </si>
  <si>
    <t>per 1000 vrouwen</t>
  </si>
  <si>
    <t>Fysiotherapeut</t>
  </si>
  <si>
    <t>Zonder verwijzing (DTF)</t>
  </si>
  <si>
    <t>per 100 patiënten</t>
  </si>
  <si>
    <t>Met verwijzing</t>
  </si>
  <si>
    <t xml:space="preserve">  Verwijzing door huisarts</t>
  </si>
  <si>
    <t xml:space="preserve">  Verwijzing door ziekenhuis</t>
  </si>
  <si>
    <t xml:space="preserve">  Verwijzing overig</t>
  </si>
  <si>
    <t>Vergoed vanuit ZVW</t>
  </si>
  <si>
    <t xml:space="preserve">Ziekenhuis </t>
  </si>
  <si>
    <t>Vrouwen met 1e policonsult</t>
  </si>
  <si>
    <t>Vrouwen met eerste policonsult (G25)</t>
  </si>
  <si>
    <t>per 1000 vrouwen (G25)</t>
  </si>
  <si>
    <t>Vrouwen met een behandeling</t>
  </si>
  <si>
    <t>Vrouwen met eerste policonsult (034)</t>
  </si>
  <si>
    <t>per 1000 vrouwen (034)</t>
  </si>
  <si>
    <t>Vrouwen met eerste policonsult (035)</t>
  </si>
  <si>
    <t>per 1000 vrouwen (035)</t>
  </si>
  <si>
    <t>Vrouwen met diagnostiek</t>
  </si>
  <si>
    <t xml:space="preserve">  ZA 39492</t>
  </si>
  <si>
    <t xml:space="preserve">  ZA 39870</t>
  </si>
  <si>
    <t xml:space="preserve">  ZA 39876</t>
  </si>
  <si>
    <t xml:space="preserve">  ZA 87097</t>
  </si>
  <si>
    <t xml:space="preserve">  ZA 39865</t>
  </si>
  <si>
    <t xml:space="preserve">  ZA 37111</t>
  </si>
  <si>
    <t xml:space="preserve">  ZA 37113</t>
  </si>
  <si>
    <t xml:space="preserve">  ZA 37131</t>
  </si>
  <si>
    <t xml:space="preserve">  ZA 39859</t>
  </si>
  <si>
    <t xml:space="preserve">  ZA 37263</t>
  </si>
  <si>
    <t xml:space="preserve">  ZA 37264</t>
  </si>
  <si>
    <t xml:space="preserve">  ZA 36461</t>
  </si>
  <si>
    <t xml:space="preserve">  ZA 37265</t>
  </si>
  <si>
    <t xml:space="preserve">  ZA 37346</t>
  </si>
  <si>
    <t xml:space="preserve">  ZA 37268</t>
  </si>
  <si>
    <t xml:space="preserve">  ZA 37347</t>
  </si>
  <si>
    <t xml:space="preserve">  ZA 37269</t>
  </si>
  <si>
    <t xml:space="preserve">  ZA 39885</t>
  </si>
  <si>
    <t xml:space="preserve">  ZA 37370</t>
  </si>
  <si>
    <t xml:space="preserve">  ZA 36264</t>
  </si>
  <si>
    <t xml:space="preserve">  ZA 37380</t>
  </si>
  <si>
    <t xml:space="preserve">  ZA 39446</t>
  </si>
  <si>
    <t xml:space="preserve">  ZA 37381</t>
  </si>
  <si>
    <t xml:space="preserve">  ZA 39887</t>
  </si>
  <si>
    <t xml:space="preserve">  ZA 37382</t>
  </si>
  <si>
    <t xml:space="preserve">  ZA 36259, 36260, 38840, 190374, 38841, 38842, 36266</t>
  </si>
  <si>
    <t xml:space="preserve">  ZA 37383</t>
  </si>
  <si>
    <t xml:space="preserve">  ZA 37132</t>
  </si>
  <si>
    <t xml:space="preserve">  ZA 37384</t>
  </si>
  <si>
    <t xml:space="preserve">  ZA 37348</t>
  </si>
  <si>
    <t xml:space="preserve">  ZA 37385</t>
  </si>
  <si>
    <t xml:space="preserve">  ZA 37349</t>
  </si>
  <si>
    <t xml:space="preserve">  ZA 36695</t>
  </si>
  <si>
    <t xml:space="preserve">  ZA 39445</t>
  </si>
  <si>
    <t xml:space="preserve">  ZA 37266</t>
  </si>
  <si>
    <t>ZA = Zorgactiviteit</t>
  </si>
  <si>
    <t>= te kleine aantallen</t>
  </si>
  <si>
    <t>Definitie zorgactiviteiten</t>
  </si>
  <si>
    <t>(bekkenbodem)echografie</t>
  </si>
  <si>
    <t>urodynamisch onderzoek</t>
  </si>
  <si>
    <t>uroflowmetrie met residu</t>
  </si>
  <si>
    <t>anorectaal functieonderzoek (ARFO)</t>
  </si>
  <si>
    <t>dynamisch MRI onderzoek met defecografie/MRI abdomen (omvat bekkenbodem en genitaliën)</t>
  </si>
  <si>
    <t>abdominale uterus extirpatie</t>
  </si>
  <si>
    <t>laparoscopische uterus extirpatie (LAVH/LASH)</t>
  </si>
  <si>
    <t>cystoscopie</t>
  </si>
  <si>
    <t>vaginale uterus extirpatie</t>
  </si>
  <si>
    <t>endoscopisch onderzoek ondergaan waarbij een bulking agent in de urethra of sphincter urethrae wordt ingespoten</t>
  </si>
  <si>
    <t>normale prolaps operatie ondergaat met voor- en achterwandplastiek. Een eenvoudige voor- en achterwandplastiek, al dan niet in combinatie met het aanbrengen van reefhechtingen tegen licht incontinentia urinea</t>
  </si>
  <si>
    <t>incontinentie chirurgie ondergaat: midurethrale sling (oa TVT, TOT), exclusief voor- en/of achterwandplastiek</t>
  </si>
  <si>
    <t>prolaps operatie ondergaat met voor- en achterwandplastiek en portioamputatie</t>
  </si>
  <si>
    <t>incontinentie chirurgie ondergaat: midurethrale sling (oa TVT, TOT), inclusief voor- en/of achterwandplastiek</t>
  </si>
  <si>
    <t>prolaps operatie ondergaat met voor- en achterwandplastiek en vaginale uterus extirpatie</t>
  </si>
  <si>
    <t>neurostimulatie (PTNS)</t>
  </si>
  <si>
    <t>vaginale reconstructieve prolapschirurgie ondergaat met voor- en/of achterwandplastiek met enkelvoudige mesh (tension-free vaginal mesh (TVM-procedure), intra-vaginale sling (IVS))</t>
  </si>
  <si>
    <t>botox behandeling ondergaat middels endoscopisch inspuiten botulinetoxine in blaas</t>
  </si>
  <si>
    <t>vaginale reconstructieve prolapschirurgie ondergaat met voor- en/of achterwandplastiek met meervoudige mesh (tension-free vaginal mesh (TVM)-procedure)</t>
  </si>
  <si>
    <t>injectie botulinetoxine krijgt (excl. endoscopisch inspuiten bolutinetoxine in blaas 36264)</t>
  </si>
  <si>
    <t>prolaps die een enterocele operatie ondergaat, abdominaal of vaginaal</t>
  </si>
  <si>
    <t>botox behandeling ondergaat middels intravesicale toediening van medicatie</t>
  </si>
  <si>
    <t>abdominale retroperitoneale fixatie van de vaginatop ondergaat</t>
  </si>
  <si>
    <t>sacrale neurostimulatie (SNM)- therapie</t>
  </si>
  <si>
    <t>abdominale sacropexie ondergaat, open procedure, inclusief voor- en/of achterwandplastiek</t>
  </si>
  <si>
    <t>abdominale uterus extirpatie krijgt met aansluitend een abdominale urethrosuspensie operatie</t>
  </si>
  <si>
    <t>abdominale sacropexie ondergaat, open procedure, exclusief voor- en/of achterwandplastiek</t>
  </si>
  <si>
    <t>incontinentie chirurgie krijgt: open procedure (bijvoorbeeld Burch, Marshall-Marchetti-Krantz), exclusief voor- en/of achterwandplastiek</t>
  </si>
  <si>
    <t>laparoscopische sacropexie ondergaat, inclusief voor- en/of achterwandplastiek</t>
  </si>
  <si>
    <t>incontinentie chirurgie krijgt: open procedure (bijvoorbeeld Burch, Marshall-Marchetti-Krantz), inclusief voor- en/of achterwandplastiek</t>
  </si>
  <si>
    <t>laparoscopische sacropexie ondergaat, exclusief voor- en/of achterwandplastiek</t>
  </si>
  <si>
    <t>implantatie urethrale sfincterprothese</t>
  </si>
  <si>
    <t>vaginale sacrospinale fixatie ondergaat, inclusief voor- en/of achterwandplastiek</t>
  </si>
  <si>
    <t>injecties, uitgezonderd injecties ten behoeve van lokale anesthesie</t>
  </si>
  <si>
    <t>vaginale sacrospinale fixatie ondergaat, exclusief voor- en/of achterwandplastiek</t>
  </si>
  <si>
    <t>P01</t>
  </si>
  <si>
    <t># vrouwen met ICPC-code X87, datum contact</t>
  </si>
  <si>
    <t>NVT</t>
  </si>
  <si>
    <t>P02</t>
  </si>
  <si>
    <t># vrouwen met ICPC-code X87 EN U04, datum contact</t>
  </si>
  <si>
    <t>P03</t>
  </si>
  <si>
    <t>% unieke vrouwen dat huisarts bezoekt voor prolaps urine onderzoek wordt gedaan per jaar</t>
  </si>
  <si>
    <t># vrouwen met ICPC code X87/U04.01 met NHG nummer uit de lijst</t>
  </si>
  <si>
    <t>Totaal aantal vrouwen met een prolaps episode</t>
  </si>
  <si>
    <t>Urinestick/screen (2185, 2179), erytrocyten, leucocyten, nitriet (3752, 3751, 3744, 3304, 3742, 549, 550, 551, 292, 293, 294, 87,89,90), urinesediment (1303), urinekweek (1338), ketenzorg urine incontinentie (3459, 3456, 3834), vragenlijsten (3894), type urine incontinentie (3283), Sadvik score (3279, 3280, 3281), hoofdbehandelaar urine incontinentie (3039)</t>
  </si>
  <si>
    <t>P04</t>
  </si>
  <si>
    <t># huisarts contacten dat vrouwen met prolaps heeft gedurende zorgepisode</t>
  </si>
  <si>
    <t># vrouwen met ICPC-code X87, # aantal unieke contacten</t>
  </si>
  <si>
    <t>P05</t>
  </si>
  <si>
    <t># dagen behandelduur bij de huisarts voor vrouwen met prolaps</t>
  </si>
  <si>
    <t># vrouwen met ICPC-code X87, # dagen tussen eerste en laatse contact zorgepisode</t>
  </si>
  <si>
    <t xml:space="preserve">Gemiddelde duur van episode. Indien de episode niet is afgesloten, is de datum van het laatste consult als einddatum genomen. </t>
  </si>
  <si>
    <t>P11</t>
  </si>
  <si>
    <t xml:space="preserve">% vrouwen met klachten dat verwezen wordt naar gynaecoloog ziekenhuis naar aanleiding van diagnose prolaps </t>
  </si>
  <si>
    <t># vrouwen met ICPC-code X87, datum contact, verwijzing gynaecoloog</t>
  </si>
  <si>
    <t>Totaal aantal patienten met diagnose X87 per praktijk</t>
  </si>
  <si>
    <t>Verwijzing gynaecoloog en datum verwijzing is na datum diagnose</t>
  </si>
  <si>
    <t>P12</t>
  </si>
  <si>
    <t xml:space="preserve">% vrouwen met klachten dat verwezen wordt naar uroloog naar aanleiding van diagnose prolaps </t>
  </si>
  <si>
    <t># vrouwen met ICPC-code X87, datum contact, verwijzing uroloog</t>
  </si>
  <si>
    <t>Verwijzing uroloog en datum verwijzing is na datum diagnose</t>
  </si>
  <si>
    <t>Apotheek</t>
  </si>
  <si>
    <t>P14</t>
  </si>
  <si>
    <t>% vrouwen dat pessarium koopt na bezoek huisarts bij diagnose prolaps</t>
  </si>
  <si>
    <t># vrouwen dat een pessarium verstrekt krijgt via een openbare apotheek</t>
  </si>
  <si>
    <t>Totaal aantal vrouwen per zorgkantoorregio, per 1000 vrouwen</t>
  </si>
  <si>
    <t xml:space="preserve"># Verkopen pessarium in maand </t>
  </si>
  <si>
    <t xml:space="preserve"> </t>
  </si>
  <si>
    <t>P17</t>
  </si>
  <si>
    <t>% vrouwen dat behandeld wordt middels bekkenfysiotherapie zonder bezoek/verwijzing huisarts voor prolaps per jaar</t>
  </si>
  <si>
    <t># vrouwen met DCSPH-code 6489, behandelepisode, prestatiecode, datum contact. DTF = Ja</t>
  </si>
  <si>
    <t>Totaal aantal episodes met DCSPH = 6489, waarbij DTF geregistreerd is</t>
  </si>
  <si>
    <t>Directe Toegang Fysiotherapie (DTF) prestatiecode 1864 (intake en onderzoek na screening) en prestatiecode 1600 (individuele zitting bekkenfysiotherapie) of overig waarbij DTF geregistreerd is</t>
  </si>
  <si>
    <t>P18</t>
  </si>
  <si>
    <t>% vrouwen dat behandeld wordt middels bekkenfysiotherapie voor prolaps na bezoek/verwijzing huisarts per jaar</t>
  </si>
  <si>
    <t># vrouwen met DCSPH-code 6489, behandelepisode, prestatiecode, datum contact. Verwijzer = Huisarts</t>
  </si>
  <si>
    <t>Totaal aantal episodes met DCSPH = 6489, geen DTF waar verwijzer geregistreerd is</t>
  </si>
  <si>
    <t>Episode met DCSPH-code 6489 die start met prestatiecode 1870 (intake en onderzoek na verwijzing) of waar DTF en verwijzer geregistreerd is</t>
  </si>
  <si>
    <t>P19</t>
  </si>
  <si>
    <t>% vrouwen dat behandeld wordt middels bekkenfysiotherapie voor prolaps na verwijzing vanuit tweedelijns zorg per jaar</t>
  </si>
  <si>
    <t># vrouwen met DCSPH-code 6489, behandelepisode, prestatiecode, datum contact Verwijzer = Medisch specialist</t>
  </si>
  <si>
    <t>P20</t>
  </si>
  <si>
    <t># zittingen bekkenfysiotherapie prolaps Zorgverzekeringswet (ZvW)</t>
  </si>
  <si>
    <t># episodes met DCSPH-code 6489, behandelepisode, prestatiecode, datum contact, Indicatiecode = 1</t>
  </si>
  <si>
    <t>Totaal aantal zittingen met DCSPH = 6489 met indicatiecodes 1, 8, 9 en 10</t>
  </si>
  <si>
    <t>Indicatiecode 008 (1-20 behandelingen), indicatiecode 001 (vanaf behandeling 21). Verwijzing via huisarts/specialist prestatiecode 1870 (Intake en onderzoek na verwijzing) en daarna prestatiecode 1600 (individuele zitting bekkenfysiotherapie)</t>
  </si>
  <si>
    <t>P21</t>
  </si>
  <si>
    <t># zittingen bekkenfysiotherapie prolaps Aanvullende verzekering (AV)</t>
  </si>
  <si>
    <t># episodes met DCSPH-code 6489, behandelepisode, prestatiecode, datum contact, Indicatiecode = 8,9,10</t>
  </si>
  <si>
    <t>Indicatiecode 009, prestatiecode 1864 of 1870, en daarna prestatiecode 1600 (individuele zitting bekkenfysiotherapie)</t>
  </si>
  <si>
    <t>Gynaecoloog</t>
  </si>
  <si>
    <t>P22</t>
  </si>
  <si>
    <t># 1e poli contacten die vrouwen met indicatie prolaps heeft per jaar</t>
  </si>
  <si>
    <t># aantal unieke vrouwen met een zorgactiviteit 190060, 190164 of 190167 in een DBC G25</t>
  </si>
  <si>
    <t>190011 (eerste polikliniekbezoek), 190012 (polikliniekbezoek), 190165 (screen-to-screen consult ter vervanging van eerste polikliniekbezoek), 190164 (belconsult ter vervanging van eerste polikliniekbezoek), 190167 (schriftelijke consulltatie ter vervanging van eerste polikliniekbezoek)</t>
  </si>
  <si>
    <t>P23</t>
  </si>
  <si>
    <t># herhaal poli contacten die vrouwen met indicatie prolaps heeft per jaar</t>
  </si>
  <si>
    <t># aantal unieke vrouwen met een zorgactiviteit 190013, 190162, 190163 in een DBC G25</t>
  </si>
  <si>
    <t>190013 (herhaal-polikliniekbezoek), 190166 (screen-to-screen consult ter vervanging van herhaal-polikliniekbezoek), 190162 (belconsult ter vervanging van herhaal-polikliniekbezoek), 190163 (schriftelijke consultatie ter vervanging van een herhaal-polikliniekbezoek)</t>
  </si>
  <si>
    <t>P25</t>
  </si>
  <si>
    <t># vrouwen met prolaps dat consulten krijgt per jaar</t>
  </si>
  <si>
    <t># aantal unieke vrouwen met een zorgactiviteit 190060, 190013, 190164 190162, 190167, 190163 in een DBC G25</t>
  </si>
  <si>
    <t>190011 (eerste polikliniekbezoek), 190012 (polikliniekbezoek), 190165 (screen-to-screen consult ter vervanging van eerste polikliniekbezoek), 190166 (screen-to-screen consult ter vervanging van herhaal-polikliniekbezoek), 190164 (belconsult ter vervanging van eerste polikliniekbezoek), 190162 (belconsult ter vervanging van herhaal-polikliniekbezoek), 190167 (schriftelijke consultatie ter vervanging van eerste polikliniekbezoek), 190163 (schriftelijke consultatie ter vervanging van een herhaal-polikliniekbezoek)</t>
  </si>
  <si>
    <t>P28</t>
  </si>
  <si>
    <t>% vrouwen met prolaps die fysieke consulten krijgt</t>
  </si>
  <si>
    <t># aantal unieke vrouwen met een zorgactiviteit 190060, 190013, in een DBC G25</t>
  </si>
  <si>
    <t>190011 (eerste polikliniekbezoek), 190012 (polikliniekbezoek)</t>
  </si>
  <si>
    <t>P29</t>
  </si>
  <si>
    <t>% vrouwen met prolaps die telefonische consulten krijgt</t>
  </si>
  <si>
    <t># aantal unieke vrouwen met een zorgactiviteit 190164, 190162, in een DBC G25</t>
  </si>
  <si>
    <t>190164 (belconsult ter vervanging van eerste polikliniekbezoek), 190162 (belconsult ter vervanging van herhaal-polikliniekbezoek)</t>
  </si>
  <si>
    <t>P31</t>
  </si>
  <si>
    <t>% vrouwen met prolaps die schriftelijke consulten krijgt</t>
  </si>
  <si>
    <t># aantal unieke vrouwen met een zorgactiviteit 190167, 190163, in een DBC G25</t>
  </si>
  <si>
    <t>190167 (schriftelijke consultatie ter vervanging van eerste polikliniekbezoek), 190163 (schriftelijke consultatie ter vervanging van een herhaal-polikliniekbezoek)</t>
  </si>
  <si>
    <t>Diagnostiek</t>
  </si>
  <si>
    <t>P32</t>
  </si>
  <si>
    <t># vrouwen met prolaps dat (bekkenbodem)echografie krijgt per jaar</t>
  </si>
  <si>
    <t># unieke vrouwen met een zorgactiviteit 39492 in G25, per 1000 vrouwen</t>
  </si>
  <si>
    <t>P33</t>
  </si>
  <si>
    <t># vrouwen met prolaps dat urodynamisch onderzoek krijgt per jaar</t>
  </si>
  <si>
    <t># unieke vrouwen met een zorgactiviteit 39870 in G25, per 1000 vrouwen</t>
  </si>
  <si>
    <t>P34</t>
  </si>
  <si>
    <t># vrouwen met prolaps dat anorectaal functieonderzoek (ARFO) krijgt per jaar</t>
  </si>
  <si>
    <t># unieke vrouwen met een zorgactiviteit 39876 in G25, per 1000 vrouwen</t>
  </si>
  <si>
    <t>P35</t>
  </si>
  <si>
    <t># vrouwen met prolaps dat dynamisch MRI onderzoek met defecografie/MRI abdomen (omvat bekkenbodem en genitaliën) (exclusief rectum 87096)  krijgt per jaar</t>
  </si>
  <si>
    <t># unieke vrouwen met een zorgactiviteit 87097 in G25, per 1000 vrouwen</t>
  </si>
  <si>
    <t>P36</t>
  </si>
  <si>
    <t>% vrouwen met een prolaps die een operatieve behandeling ondergaat per jaar</t>
  </si>
  <si>
    <t>P37</t>
  </si>
  <si>
    <t>% vrouwen met een prolaps die een abdominale uterus extirpatie ondergaat per jaar</t>
  </si>
  <si>
    <t># unieke vrouwen met een zorgactiviteit 37111 in G25, per 1000 vrouwen</t>
  </si>
  <si>
    <t>P38</t>
  </si>
  <si>
    <t>% vrouwen met een prolaps die een laparoscopische uterus extirpatie (LAVH/LASH) ondergaat, per jaar</t>
  </si>
  <si>
    <t># unieke vrouwen met een zorgactiviteit 37113 in G25, per 1000 vrouwen</t>
  </si>
  <si>
    <t>P39</t>
  </si>
  <si>
    <t>% vrouwen met een prolaps die een vaginale uterus extirpatie ondergaat, per jaar</t>
  </si>
  <si>
    <t># unieke vrouwen met een zorgactiviteit 37131 in G25, per 1000 vrouwen</t>
  </si>
  <si>
    <t>P40</t>
  </si>
  <si>
    <t>% vrouwen met een prolaps die een normale prolaps operatie ondergaat met voor- en achterwandplastiek. Een eenvoudige voor- en achterwandplastiek, al dan niet in combinatie met het aanbrengen van reefhechtingen tegen licht incontinentia urinea, per jaar</t>
  </si>
  <si>
    <t># unieke vrouwen met een zorgactiviteit 37263 in G25, per 1000 vrouwen</t>
  </si>
  <si>
    <t>P41</t>
  </si>
  <si>
    <t>% vrouwen met een prolaps die een prolaps operatie ondergaat met voor- en achterwandplastiek en portioamputatie, per jaar</t>
  </si>
  <si>
    <t># unieke vrouwen met een zorgactiviteit 37264 in G25, per 1000 vrouwen</t>
  </si>
  <si>
    <t>P42</t>
  </si>
  <si>
    <t>% vrouwen met een prolaps die een prolaps operatie ondergaat met voor- en achterwandplastiek en vaginale uterus extirpatie, per jaar</t>
  </si>
  <si>
    <t># unieke vrouwen met een zorgactiviteit 37265 in G25, per 1000 vrouwen</t>
  </si>
  <si>
    <t>P43</t>
  </si>
  <si>
    <t>% vrouwen met een prolaps die een vaginale reconstructieve prolapschirurgie ondergaat met voor- en/of achterwandplastiek met enkelvoudige mesh (tension-free vaginal mesh (TVM-procedure), intra-vaginale sling (IVS)) per jaar</t>
  </si>
  <si>
    <t># unieke vrouwen met een zorgactiviteit 37268 in G25, per 1000 vrouwen</t>
  </si>
  <si>
    <t>P44</t>
  </si>
  <si>
    <t>% vrouwen met een prolaps die een vaginale reconstructieve prolapschirurgie ondergaat met voor- en/of achterwandplastiek met meervoudige mesh (tension-free vaginal mesh (TVM)-procedure), per jaar</t>
  </si>
  <si>
    <t># unieke vrouwen met een zorgactiviteit 37269 in G25, per 1000 vrouwen</t>
  </si>
  <si>
    <t>P48</t>
  </si>
  <si>
    <t>% vrouwen met een prolaps die een enterocele operatie ondergaat, abdominaal of vaginaal, per jaar</t>
  </si>
  <si>
    <t># unieke vrouwen met een zorgactiviteit 37370 in G25, per 1000 vrouwen</t>
  </si>
  <si>
    <t>P49</t>
  </si>
  <si>
    <t xml:space="preserve">% vrouwen met een prolaps die een abdominale retroperitoneale fixatie van de vaginatop ondergaat, per jaar </t>
  </si>
  <si>
    <t># unieke vrouwen met een zorgactiviteit 37380 in G25, per 1000 vrouwen</t>
  </si>
  <si>
    <t>Bijv. de operatie volgens Rust</t>
  </si>
  <si>
    <t>P50</t>
  </si>
  <si>
    <t>% vrouwen met een prolaps die een abdominale sacropexie ondergaat, open procedure, inclusief voor- en/of achterwandplastiek, per jaar</t>
  </si>
  <si>
    <t># unieke vrouwen met een zorgactiviteit 37381 in G25, per 1000 vrouwen</t>
  </si>
  <si>
    <t>P51</t>
  </si>
  <si>
    <t>% vrouwen met een prolaps die een abdominale sacropexie ondergaat, open procedure, exclusief voor- en/of achterwandplastiek, per jaar</t>
  </si>
  <si>
    <t># unieke vrouwen met een zorgactiviteit 37382 in G25, per 1000 vrouwen</t>
  </si>
  <si>
    <t>P52</t>
  </si>
  <si>
    <t>% vrouwen met een prolaps die een laparoscopische sacropexie ondergaat, inclusief voor- en/of achterwandplastiek, per jaar</t>
  </si>
  <si>
    <t># unieke vrouwen met een zorgactiviteit 37383 in G25, per 1000 vrouwen</t>
  </si>
  <si>
    <t>P53</t>
  </si>
  <si>
    <t>% vrouwen met een prolaps die een laparoscopische sacropexie ondergaat, exclusief voor- en/of achterwandplastiek, per jaar</t>
  </si>
  <si>
    <t># unieke vrouwen met een zorgactiviteit 37384 in G25, per 1000 vrouwen</t>
  </si>
  <si>
    <t>P54</t>
  </si>
  <si>
    <t>% vrouwen met een prolaps die een vaginale sacrospinale fixatie ondergaat, inclusief voor- en/of achterwandplastiek, per jaar</t>
  </si>
  <si>
    <t># unieke vrouwen met een zorgactiviteit 37385 in G25, per 1000 vrouwen</t>
  </si>
  <si>
    <t>P55</t>
  </si>
  <si>
    <t># unieke vrouwen met een zorgactiviteit 37347 in G25, per 1000 vrouwen</t>
  </si>
  <si>
    <t>P56</t>
  </si>
  <si>
    <t>% vrouwen met blaas- en/of ontlastingsproblemen een neurostimulatie (PTNS) ondergaat, per jaar</t>
  </si>
  <si>
    <t># unieke vrouwen met een zorgactiviteit 39885 in G25, per 1000 vrouwen</t>
  </si>
  <si>
    <t>P57</t>
  </si>
  <si>
    <t>% vrouwen met een prolaps operatie ondergaat met voor- en achterwandplastiek, en abdominale uterus extirpatie, per jaar</t>
  </si>
  <si>
    <t># unieke vrouwen met een zorgactiviteit 37266 in G25, per 1000 vrouwen</t>
  </si>
  <si>
    <t>U01</t>
  </si>
  <si>
    <t># vrouwen met ICPC-code U04.01, datum contact</t>
  </si>
  <si>
    <t>U02</t>
  </si>
  <si>
    <t># vrouwen met ICPC-code  X87 EN U04.01, datum contact</t>
  </si>
  <si>
    <t>U03</t>
  </si>
  <si>
    <t>% unieke vrouwen dat huisarts bezoekt voor prolaps en urine onderzoek wordt gedaan per jaar</t>
  </si>
  <si>
    <t># vrouwen met ICPC-code  X87 EN U04.01, datum contact, NHG nummer</t>
  </si>
  <si>
    <t>Totaal aantal vrouwen met een urine incontinentie episode</t>
  </si>
  <si>
    <t>U04</t>
  </si>
  <si>
    <t># huisarts contacten dat vrouwen met urine-incontinentie/ stress urine-incontinentie heeft gedurende zorgepisode</t>
  </si>
  <si>
    <t># vrouwen met ICPC-code U04.01, # aantal unieke contacten</t>
  </si>
  <si>
    <t>U05</t>
  </si>
  <si>
    <t># dagen behandelduur bij de huisarts voor vrouwen met urine-incontinentie/ stress urine-incontinentie</t>
  </si>
  <si>
    <t># vrouwen met ICPC-code U04.01, # dagen tussen eerste en laatse contact zorgepisode</t>
  </si>
  <si>
    <t>U11</t>
  </si>
  <si>
    <t xml:space="preserve">% vrouwen met klachten dat verwezen wordt naar gynaecoloog ziekenhuis naar aanleiding van diagnose urine-incontinentie/ stress urine-incontinentie </t>
  </si>
  <si>
    <t># vrouwen met ICPC-code U04.01, datum contact, verwijzing gynaecoloog</t>
  </si>
  <si>
    <t>U12</t>
  </si>
  <si>
    <t xml:space="preserve">% vrouwen met klachten dat verwezen wordt naar uroloog naar aanleiding van diagnose urine-incontinentie/ stress urine-incontinentie </t>
  </si>
  <si>
    <t># vrouwen met ICPC-code U04.01, datum contact, verwijzing uroloog</t>
  </si>
  <si>
    <t>U14</t>
  </si>
  <si>
    <t xml:space="preserve">% vrouwen dat pessarium koopt na bezoek huisarts bij diagnose urine-incontinentie/ stress urine-incontinentie </t>
  </si>
  <si>
    <t>U17</t>
  </si>
  <si>
    <t>% vrouwen dat behandeld wordt middels bekkenfysiotherapie zonder bezoek/verwijzing huisarts voor urine-incontinentie/ stress urine-incontinentie per jaar</t>
  </si>
  <si>
    <t># vrouwen met DCSPH-code 6486, behandelepisode, prestatiecode, datum contact. DTF = Ja</t>
  </si>
  <si>
    <t>Totaal aantal episodes met DCSPH = 6486, waarbij DTF geregistreerd is</t>
  </si>
  <si>
    <t>Prestatiecode 1864</t>
  </si>
  <si>
    <t>U18</t>
  </si>
  <si>
    <t>% vrouwen dat behandeld wordt middels bekkenfysiotherapie voor urine-incontinentie/ stress urine-incontinentie na bezoek/verwijzing huisarts per jaar</t>
  </si>
  <si>
    <t># vrouwen met DCSPH-code 6486, behandelepisode, prestatiecode, datum contact. Verwijzer = Huisarts</t>
  </si>
  <si>
    <t>Totaal aantal episodes met DCSPH = 6486, geen DTF waar verwijzer geregistreerd is</t>
  </si>
  <si>
    <t>ICPC-code U04.01 HA waarbij 1e datum zitting BF na bezoek huisarts is, verwijzing huisarts/specialist prestatiecode 1870 (intake en onderzoek na verwijzing)</t>
  </si>
  <si>
    <t>U19</t>
  </si>
  <si>
    <t>% vrouwen dat behandeld wordt middels bekkenfysiotherapie voor urine-incontinentie/ stress urine-incontinentie na verwijzing vanuit tweedelijns zorg per jaar</t>
  </si>
  <si>
    <t># vrouwen met DCSPH-code 6486, behandelepisode, prestatiecode, datum contact Verwijzer = Medisch specialist</t>
  </si>
  <si>
    <r>
      <t>1</t>
    </r>
    <r>
      <rPr>
        <vertAlign val="superscript"/>
        <sz val="7"/>
        <color rgb="FF000000"/>
        <rFont val="Arial"/>
        <family val="2"/>
        <charset val="1"/>
      </rPr>
      <t>e</t>
    </r>
    <r>
      <rPr>
        <sz val="7"/>
        <color rgb="FF000000"/>
        <rFont val="Arial"/>
        <family val="2"/>
        <charset val="1"/>
      </rPr>
      <t xml:space="preserve"> datum zitting BF is na 1</t>
    </r>
    <r>
      <rPr>
        <vertAlign val="superscript"/>
        <sz val="7"/>
        <color rgb="FF000000"/>
        <rFont val="Arial"/>
        <family val="2"/>
        <charset val="1"/>
      </rPr>
      <t>e</t>
    </r>
    <r>
      <rPr>
        <sz val="7"/>
        <color rgb="FF000000"/>
        <rFont val="Arial"/>
        <family val="2"/>
        <charset val="1"/>
      </rPr>
      <t xml:space="preserve"> poli contact, </t>
    </r>
  </si>
  <si>
    <t>U20</t>
  </si>
  <si>
    <t># zittingen bekkenfysiotherapie urine-incontinentie/ stress urine-incontinentie Zorgverzekeringswet (ZvW)</t>
  </si>
  <si>
    <t># zittingen DCSPH-code 6486, behandelepisode, prestatiecode, datum contact, CSI = 10</t>
  </si>
  <si>
    <t>Totaal aantal zittingen met DCSPH = 6489 met indicatiecodes 9 en 10</t>
  </si>
  <si>
    <t>Urine incontinentie is indicatie code 010 in de ZvW (9 behandelingen in basisvz). Altijd verwijzing huisarts of specialist nodig prestatiecode 1870 (intake en onderzoek na verwijzing), prestatiecode 1600 (individuele zitting bekkenfysiotherapie), 008 en 001 worden niet gebruikt</t>
  </si>
  <si>
    <t>U21</t>
  </si>
  <si>
    <t># zittingen bekkenfysiotherapie urine-incontinentie/ stress urine-incontinentie prolaps Aanvullende verzekering (AV)</t>
  </si>
  <si>
    <t># zittingen DCSPH-code 6486, behandelepisode, prestatiecode, datum contact, CSI = 9</t>
  </si>
  <si>
    <t>Indicatiecode 009 is altijd opvolgend op indicatiecode 010, en is dan gestart met prestatiecode 1870 en daarna 8x prestatiecode 1600</t>
  </si>
  <si>
    <t>U22</t>
  </si>
  <si>
    <t># 1e poli contacten die vrouwen met indicatie incontinentie heeft per jaar</t>
  </si>
  <si>
    <t>U23</t>
  </si>
  <si>
    <t># 1e poli contacten die vrouwen met indicatie stress incontinentie heeft per jaar</t>
  </si>
  <si>
    <t># aantal unieke vrouwen met een zorgactiviteit 190060, 190164 of 190167 in een DBC G034</t>
  </si>
  <si>
    <t>U24</t>
  </si>
  <si>
    <t># 1e poli contacten die vrouwen met indicatie urge-incontinentie/ overactieve blaas (AOB) heeft per jaar</t>
  </si>
  <si>
    <t># aantal unieke vrouwen met een zorgactiviteit 190060, 190164 of 190167 in een DBC 035</t>
  </si>
  <si>
    <t>U25</t>
  </si>
  <si>
    <t># herhaal poli contacten die vrouwen met indicatie incontinentie heeft per jaar</t>
  </si>
  <si>
    <t>U26</t>
  </si>
  <si>
    <t># herhaal poli contacten die vrouwen met indicatie stress incontinentie heeft per jaar</t>
  </si>
  <si>
    <t># aantal unieke vrouwen met een zorgactiviteit 190013, 190162, 190163 in een DBC 034</t>
  </si>
  <si>
    <t>U27</t>
  </si>
  <si>
    <t># herhaal poli contacten die vrouwen met indicatie urge-incontinentie/ overactieve blaas (AOB) heeft per jaar</t>
  </si>
  <si>
    <t># aantal unieke vrouwen met een zorgactiviteit 190013, 190162, 190163 in een DBC 035</t>
  </si>
  <si>
    <t>U31</t>
  </si>
  <si>
    <t># vrouwen met urine-incontinentie/ stress urine-incontinentie dat consulten krijgt per jaar</t>
  </si>
  <si>
    <t># aantal unieke vrouwen met een zorgactiviteit 190060, 190013, 190164 190162, 190167, 190163 in een DBC G25, 034 of 035</t>
  </si>
  <si>
    <t>U34</t>
  </si>
  <si>
    <t>% vrouwen met urine-incontinentie/ stress urine-incontinentie die fysieke consulten krijgt</t>
  </si>
  <si>
    <t># aantal unieke vrouwen met een zorgactiviteit 190060, 190013, in een DBC G25, 034 of 035</t>
  </si>
  <si>
    <t>U35</t>
  </si>
  <si>
    <t>% vrouwen met urine-incontinentie/ stress urine-incontinentie die telefonische consulten krijgt</t>
  </si>
  <si>
    <t># aantal unieke vrouwen met een zorgactiviteit 190164, 190162, in een DBC G25, 034 of 035</t>
  </si>
  <si>
    <t>U37</t>
  </si>
  <si>
    <t>% vrouwen met urine-incontinentie/ stress urine-incontinentie die schriftelijke consulten krijgt</t>
  </si>
  <si>
    <t># aantal unieke vrouwen met een zorgactiviteit 190167, 190163, in een DBC G25, 034 of 035</t>
  </si>
  <si>
    <t>U38</t>
  </si>
  <si>
    <t># vrouwen met urine-incontinentie/ stress urine-incontinentie dat (bekkenbodem)echografie krijgt per jaar</t>
  </si>
  <si>
    <t xml:space="preserve"># unieke vrouwen met een zorgactiviteit 39492 in G25, 034 of 035 </t>
  </si>
  <si>
    <t>U39</t>
  </si>
  <si>
    <t># vrouwen met urine-incontinentie/ stress urine-incontinentie die uroflowmetrie met residu krijgt per jaar</t>
  </si>
  <si>
    <t xml:space="preserve"># unieke vrouwen met een zorgactiviteit 39865 in G25, 034 of 035 </t>
  </si>
  <si>
    <t>U40</t>
  </si>
  <si>
    <t># vrouwen met urine-incontinentie/ stress urine-incontinentie dat urodynamisch onderzoek krijgt per jaar</t>
  </si>
  <si>
    <t xml:space="preserve"># unieke vrouwen met een zorgactiviteit 39870 in G25, 034 of 035 </t>
  </si>
  <si>
    <t>U41</t>
  </si>
  <si>
    <t># vrouwen met urine-incontinentie/ stress urine-incontinentie dat anorectaal functieonderzoek (ARFO) krijgt per jaar</t>
  </si>
  <si>
    <t># unieke vrouwen met een zorgactiviteit 39876 in G25, 034 of 035</t>
  </si>
  <si>
    <t>U42</t>
  </si>
  <si>
    <t># vrouwen met urine-incontinentie/ stress urine-incontinentie dat dynamisch MRI onderzoek met defecografie/MRI abdomen (omvat bekkenbodem en genitaliën) (exclusief rectum 87096) krijgt per jaar</t>
  </si>
  <si>
    <t># unieke vrouwen met een zorgactiviteit 87097 in G25, 034 of 035</t>
  </si>
  <si>
    <t>U43</t>
  </si>
  <si>
    <t># vrouwen met urine-incontinentie/ stress urine-incontinentie dat een cystoscopie krijgt per jaar</t>
  </si>
  <si>
    <t># unieke vrouwen met een zorgactiviteit 39859 in G25, 034 of 035</t>
  </si>
  <si>
    <t>U44</t>
  </si>
  <si>
    <t>% vrouwen met urine-incontinentie/ stress urine-incontinentie die een operatieve behandeling ondergaat per jaar</t>
  </si>
  <si>
    <t>Verzameling van onderstaande activiteiten</t>
  </si>
  <si>
    <t>U45</t>
  </si>
  <si>
    <t>% vrouwen met urine-incontinentie/ stress urine-incontinentie die een endoscopisch onderzoek ondergaan waarbij een bulking agent in de urethra of sphincter urethrae wordt ingespoten, per jaar</t>
  </si>
  <si>
    <t># unieke vrouwen met een zorgactiviteit 36461 in G25, 034 of 035</t>
  </si>
  <si>
    <t>U46</t>
  </si>
  <si>
    <t>% vrouwen met urine-incontinentie/ stress urine-incontinentie die incontinentie chirurgie ondergaat: midurethrale sling (oa TVT, TOT), exclusief voor- en/of achterwandplastiek, per jaar</t>
  </si>
  <si>
    <t xml:space="preserve"># unieke vrouwen met een zorgactiviteit 37346 in G25, 034 of 035 </t>
  </si>
  <si>
    <t>U47</t>
  </si>
  <si>
    <t>% vrouwen met urine-incontinentie/ stress urine-incontinentie die incontinentie chirurgie ondergaat: midurethrale sling (oa TVT, TOT), inclusief voor- en/of achterwandplastiek, per jaar</t>
  </si>
  <si>
    <t># unieke vrouwen met een zorgactiviteit 37347 in G25, 034 of 035</t>
  </si>
  <si>
    <t>U48</t>
  </si>
  <si>
    <t># unieke vrouwen met een zorgactiviteit 39885 in G25, 034 of 035</t>
  </si>
  <si>
    <t>U50</t>
  </si>
  <si>
    <t>% vrouwen met urine-incontinentie/ stress urine-incontinentie die een botox behandeling ondergaat middels endoscopisch inspuiten botulinetoxine in blaas, per jaar</t>
  </si>
  <si>
    <t xml:space="preserve"># unieke vrouwen met een zorgactiviteit 36264 in G25, 034 of 035 </t>
  </si>
  <si>
    <t>U51</t>
  </si>
  <si>
    <t>% vrouwen met urine-incontinentie/ stress urine-incontinentie die injectie botulinetoxine krijgt (excl. endoscopisch inspuiten bolutinetoxine in blaas 36264), per jaar</t>
  </si>
  <si>
    <t># unieke vrouwen met een zorgactiviteit 39446 in G25, 034 of 035</t>
  </si>
  <si>
    <t>U52</t>
  </si>
  <si>
    <t>% vrouwen met urine-incontinentie/ stress urine-incontinentie die een botox behandeling ondergaat middels intravesicale toediening van medicatie, per jaar</t>
  </si>
  <si>
    <t># unieke vrouwen met een zorgactiviteit 39887 in G25, 034 of 035</t>
  </si>
  <si>
    <t>U53</t>
  </si>
  <si>
    <t>% vrouwen met urine-incontinentie/ stress urine-incontinentie die sacrale neurostimulatie (SNM)- therapie ondergaat, per jaar</t>
  </si>
  <si>
    <t># unieke vrouwen met een zorgactiviteit 36259, 36260, 38840, 190374, 38841, 38842, 36266 in G25, 034 of 035</t>
  </si>
  <si>
    <t>U54</t>
  </si>
  <si>
    <t>% vrouwen met urine-incontinentie/ stress urine-incontinentie die een abdominale uterus extirpatie krijgt met aansluitend een abdominale urethrosuspensie operatie, per jaar</t>
  </si>
  <si>
    <t xml:space="preserve"># unieke vrouwen met een zorgactiviteit 37132 in G25, 034 of 035 </t>
  </si>
  <si>
    <t>U55</t>
  </si>
  <si>
    <t>% vrouwen met urine-incontinentie/ stress urine-incontinentie die incontinentie chirurgie krijgt: open procedure (bijvoorbeeld Burch, Marshall-Marchetti-Krantz), exclusief voor- en/of achterwandplastiek, per jaar</t>
  </si>
  <si>
    <t># unieke vrouwen met een zorgactiviteit 37348 in G25, 034 of 035</t>
  </si>
  <si>
    <t>U56</t>
  </si>
  <si>
    <t>% vrouwen met urine-incontinentie/ stress urine-incontinentie die incontinentie chirurgie krijgt: open procedure (bijvoorbeeld Burch, Marshall-Marchetti-Krantz), inclusief voor- en/of achterwandplastiek, per jaar</t>
  </si>
  <si>
    <t xml:space="preserve"># unieke vrouwen met een zorgactiviteit 37349 in G25, 034 of 035 </t>
  </si>
  <si>
    <t>U57</t>
  </si>
  <si>
    <t>% vrouwen met urine-incontinentie/ stress urine-incontinentie die een implantatie urethrale sfincterprothese krijgt, per jaar</t>
  </si>
  <si>
    <t xml:space="preserve"># unieke vrouwen met een zorgactiviteit 36695 in G25, 034 of 035 </t>
  </si>
  <si>
    <t>U58</t>
  </si>
  <si>
    <t>% vrouwen met urine-incontinentie/ stress urine-incontinentie die injecties krijgt, uitgezonderd injecties ten behoeve van lokale anesthesie, per zitting, per jaar</t>
  </si>
  <si>
    <t xml:space="preserve"># unieke vrouwen met een zorgactiviteit 39445 in G25, 034 of 035 </t>
  </si>
  <si>
    <t>p01</t>
  </si>
  <si>
    <t>p02</t>
  </si>
  <si>
    <t>p03</t>
  </si>
  <si>
    <t>p04</t>
  </si>
  <si>
    <t>p05</t>
  </si>
  <si>
    <t>p11</t>
  </si>
  <si>
    <t>p12</t>
  </si>
  <si>
    <t>p14</t>
  </si>
  <si>
    <t>p17</t>
  </si>
  <si>
    <t>p18</t>
  </si>
  <si>
    <t>p19</t>
  </si>
  <si>
    <t>p20</t>
  </si>
  <si>
    <t>p21</t>
  </si>
  <si>
    <t>p22</t>
  </si>
  <si>
    <t>p23</t>
  </si>
  <si>
    <t>p25</t>
  </si>
  <si>
    <t>p28</t>
  </si>
  <si>
    <t>p29</t>
  </si>
  <si>
    <t>p31</t>
  </si>
  <si>
    <t>p33</t>
  </si>
  <si>
    <t>p34</t>
  </si>
  <si>
    <t>p35</t>
  </si>
  <si>
    <t>p36</t>
  </si>
  <si>
    <t>p37</t>
  </si>
  <si>
    <t>p38</t>
  </si>
  <si>
    <t>p39</t>
  </si>
  <si>
    <t>p40</t>
  </si>
  <si>
    <t>p41</t>
  </si>
  <si>
    <t>p42</t>
  </si>
  <si>
    <t>p43</t>
  </si>
  <si>
    <t>p44</t>
  </si>
  <si>
    <t>p48</t>
  </si>
  <si>
    <t>p49</t>
  </si>
  <si>
    <t>p50</t>
  </si>
  <si>
    <t>p51</t>
  </si>
  <si>
    <t>p52</t>
  </si>
  <si>
    <t>p53</t>
  </si>
  <si>
    <t>p54</t>
  </si>
  <si>
    <t>p55</t>
  </si>
  <si>
    <t>p56</t>
  </si>
  <si>
    <t>p57</t>
  </si>
  <si>
    <t>u01</t>
  </si>
  <si>
    <t>u02</t>
  </si>
  <si>
    <t>u03</t>
  </si>
  <si>
    <t>u04</t>
  </si>
  <si>
    <t>u05</t>
  </si>
  <si>
    <t>u11</t>
  </si>
  <si>
    <t>u12</t>
  </si>
  <si>
    <t>u14</t>
  </si>
  <si>
    <t>u17</t>
  </si>
  <si>
    <t>u18</t>
  </si>
  <si>
    <t>u19</t>
  </si>
  <si>
    <t>u20</t>
  </si>
  <si>
    <t>u21</t>
  </si>
  <si>
    <t>u22</t>
  </si>
  <si>
    <t>u23</t>
  </si>
  <si>
    <t>u24</t>
  </si>
  <si>
    <t>u25</t>
  </si>
  <si>
    <t>u26</t>
  </si>
  <si>
    <t>u27</t>
  </si>
  <si>
    <t>u31</t>
  </si>
  <si>
    <t>u34</t>
  </si>
  <si>
    <t>u35</t>
  </si>
  <si>
    <t>u37</t>
  </si>
  <si>
    <t>u38</t>
  </si>
  <si>
    <t>u39</t>
  </si>
  <si>
    <t>u41</t>
  </si>
  <si>
    <t>u42</t>
  </si>
  <si>
    <t>u43</t>
  </si>
  <si>
    <t>u44</t>
  </si>
  <si>
    <t>u45</t>
  </si>
  <si>
    <t>u46</t>
  </si>
  <si>
    <t>u47</t>
  </si>
  <si>
    <t>u48</t>
  </si>
  <si>
    <t>u50</t>
  </si>
  <si>
    <t>u51</t>
  </si>
  <si>
    <t>u52</t>
  </si>
  <si>
    <t>u53</t>
  </si>
  <si>
    <t>u54</t>
  </si>
  <si>
    <t>u55</t>
  </si>
  <si>
    <t>u56</t>
  </si>
  <si>
    <t>u57</t>
  </si>
  <si>
    <t>u58</t>
  </si>
  <si>
    <t>ZK</t>
  </si>
  <si>
    <t>p01.2016</t>
  </si>
  <si>
    <t>p01.2017</t>
  </si>
  <si>
    <t>p01.2018</t>
  </si>
  <si>
    <t>p01.2019</t>
  </si>
  <si>
    <t>p01.2020</t>
  </si>
  <si>
    <t>p02.2016</t>
  </si>
  <si>
    <t>p02.2017</t>
  </si>
  <si>
    <t>p02.2018</t>
  </si>
  <si>
    <t>p02.2019</t>
  </si>
  <si>
    <t>p02.2020</t>
  </si>
  <si>
    <t>p03.2016</t>
  </si>
  <si>
    <t>p03.2017</t>
  </si>
  <si>
    <t>p03.2018</t>
  </si>
  <si>
    <t>p03.2019</t>
  </si>
  <si>
    <t>p03.2020</t>
  </si>
  <si>
    <t>p04.2016</t>
  </si>
  <si>
    <t>p04.2017</t>
  </si>
  <si>
    <t>p04.2018</t>
  </si>
  <si>
    <t>p04.2019</t>
  </si>
  <si>
    <t>p04.2020</t>
  </si>
  <si>
    <t>p05.2016</t>
  </si>
  <si>
    <t>p05.2017</t>
  </si>
  <si>
    <t>p05.2018</t>
  </si>
  <si>
    <t>p05.2019</t>
  </si>
  <si>
    <t>p05.2020</t>
  </si>
  <si>
    <t>p11.2016</t>
  </si>
  <si>
    <t>p11.2017</t>
  </si>
  <si>
    <t>p11.2018</t>
  </si>
  <si>
    <t>p11.2019</t>
  </si>
  <si>
    <t>p11.2020</t>
  </si>
  <si>
    <t>p12.2016</t>
  </si>
  <si>
    <t>p12.2017</t>
  </si>
  <si>
    <t>p12.2018</t>
  </si>
  <si>
    <t>p12.2019</t>
  </si>
  <si>
    <t>p12.2020</t>
  </si>
  <si>
    <t>p14.2016</t>
  </si>
  <si>
    <t>p14.2017</t>
  </si>
  <si>
    <t>p14.2018</t>
  </si>
  <si>
    <t>p14.2019</t>
  </si>
  <si>
    <t>p14.2020</t>
  </si>
  <si>
    <t>p17.2016</t>
  </si>
  <si>
    <t>p17.2017</t>
  </si>
  <si>
    <t>p17.2018</t>
  </si>
  <si>
    <t>p17.2019</t>
  </si>
  <si>
    <t>p17.2020</t>
  </si>
  <si>
    <t>p18.2016</t>
  </si>
  <si>
    <t>p18.2017</t>
  </si>
  <si>
    <t>p18.2018</t>
  </si>
  <si>
    <t>p18.2019</t>
  </si>
  <si>
    <t>p18.2020</t>
  </si>
  <si>
    <t>p19.2016</t>
  </si>
  <si>
    <t>p19.2017</t>
  </si>
  <si>
    <t>p19.2018</t>
  </si>
  <si>
    <t>p19.2019</t>
  </si>
  <si>
    <t>p19.2020</t>
  </si>
  <si>
    <t>p20.2016</t>
  </si>
  <si>
    <t>p20.2017</t>
  </si>
  <si>
    <t>p20.2018</t>
  </si>
  <si>
    <t>p20.2019</t>
  </si>
  <si>
    <t>p20.2020</t>
  </si>
  <si>
    <t>p21.2016</t>
  </si>
  <si>
    <t>p21.2017</t>
  </si>
  <si>
    <t>p21.2018</t>
  </si>
  <si>
    <t>p21.2019</t>
  </si>
  <si>
    <t>p21.2020</t>
  </si>
  <si>
    <t>p22.2016</t>
  </si>
  <si>
    <t>p22.2017</t>
  </si>
  <si>
    <t>p22.2018</t>
  </si>
  <si>
    <t>p22.2019</t>
  </si>
  <si>
    <t>p22.2020</t>
  </si>
  <si>
    <t>p23.2016</t>
  </si>
  <si>
    <t>p23.2017</t>
  </si>
  <si>
    <t>p23.2018</t>
  </si>
  <si>
    <t>p23.2019</t>
  </si>
  <si>
    <t>p23.2020</t>
  </si>
  <si>
    <t>p25.2016</t>
  </si>
  <si>
    <t>p25.2017</t>
  </si>
  <si>
    <t>p25.2018</t>
  </si>
  <si>
    <t>p25.2019</t>
  </si>
  <si>
    <t>p25.2020</t>
  </si>
  <si>
    <t>p28.2016</t>
  </si>
  <si>
    <t>p28.2017</t>
  </si>
  <si>
    <t>p28.2018</t>
  </si>
  <si>
    <t>p28.2019</t>
  </si>
  <si>
    <t>p28.2020</t>
  </si>
  <si>
    <t>p29.2016</t>
  </si>
  <si>
    <t>p29.2017</t>
  </si>
  <si>
    <t>p29.2018</t>
  </si>
  <si>
    <t>p29.2019</t>
  </si>
  <si>
    <t>p29.2020</t>
  </si>
  <si>
    <t>p31.2016</t>
  </si>
  <si>
    <t>p31.2017</t>
  </si>
  <si>
    <t>p31.2018</t>
  </si>
  <si>
    <t>p31.2019</t>
  </si>
  <si>
    <t>p31.2020</t>
  </si>
  <si>
    <t>p32.2016</t>
  </si>
  <si>
    <t>p32.2017</t>
  </si>
  <si>
    <t>p32.2018</t>
  </si>
  <si>
    <t>p32.2019</t>
  </si>
  <si>
    <t>p32.2020</t>
  </si>
  <si>
    <t>p33.2016</t>
  </si>
  <si>
    <t>p33.2017</t>
  </si>
  <si>
    <t>p33.2018</t>
  </si>
  <si>
    <t>p33.2019</t>
  </si>
  <si>
    <t>p33.2020</t>
  </si>
  <si>
    <t>p34.2016</t>
  </si>
  <si>
    <t>p34.2017</t>
  </si>
  <si>
    <t>p34.2018</t>
  </si>
  <si>
    <t>p34.2019</t>
  </si>
  <si>
    <t>p34.2020</t>
  </si>
  <si>
    <t>p35.2016</t>
  </si>
  <si>
    <t>p35.2017</t>
  </si>
  <si>
    <t>p35.2018</t>
  </si>
  <si>
    <t>p35.2019</t>
  </si>
  <si>
    <t>p35.2020</t>
  </si>
  <si>
    <t>p36.2016</t>
  </si>
  <si>
    <t>p36.2017</t>
  </si>
  <si>
    <t>p36.2018</t>
  </si>
  <si>
    <t>p36.2019</t>
  </si>
  <si>
    <t>p36.2020</t>
  </si>
  <si>
    <t>p37.2016</t>
  </si>
  <si>
    <t>p37.2017</t>
  </si>
  <si>
    <t>p37.2018</t>
  </si>
  <si>
    <t>p37.2019</t>
  </si>
  <si>
    <t>p37.2020</t>
  </si>
  <si>
    <t>p38.2016</t>
  </si>
  <si>
    <t>p38.2017</t>
  </si>
  <si>
    <t>p38.2018</t>
  </si>
  <si>
    <t>p38.2019</t>
  </si>
  <si>
    <t>p38.2020</t>
  </si>
  <si>
    <t>p39.2016</t>
  </si>
  <si>
    <t>p39.2017</t>
  </si>
  <si>
    <t>p39.2018</t>
  </si>
  <si>
    <t>p39.2019</t>
  </si>
  <si>
    <t>p39.2020</t>
  </si>
  <si>
    <t>p40.2016</t>
  </si>
  <si>
    <t>p40.2017</t>
  </si>
  <si>
    <t>p40.2018</t>
  </si>
  <si>
    <t>p40.2019</t>
  </si>
  <si>
    <t>p40.2020</t>
  </si>
  <si>
    <t>p41.2016</t>
  </si>
  <si>
    <t>p41.2017</t>
  </si>
  <si>
    <t>p41.2018</t>
  </si>
  <si>
    <t>p41.2019</t>
  </si>
  <si>
    <t>p41.2020</t>
  </si>
  <si>
    <t>p42.2016</t>
  </si>
  <si>
    <t>p42.2017</t>
  </si>
  <si>
    <t>p42.2018</t>
  </si>
  <si>
    <t>p42.2019</t>
  </si>
  <si>
    <t>p42.2020</t>
  </si>
  <si>
    <t>p43.2016</t>
  </si>
  <si>
    <t>p43.2017</t>
  </si>
  <si>
    <t>p43.2018</t>
  </si>
  <si>
    <t>p43.2019</t>
  </si>
  <si>
    <t>p43.2020</t>
  </si>
  <si>
    <t>p44.2016</t>
  </si>
  <si>
    <t>p44.2017</t>
  </si>
  <si>
    <t>p44.2018</t>
  </si>
  <si>
    <t>p44.2019</t>
  </si>
  <si>
    <t>p44.2020</t>
  </si>
  <si>
    <t>p48.2016</t>
  </si>
  <si>
    <t>p48.2017</t>
  </si>
  <si>
    <t>p48.2018</t>
  </si>
  <si>
    <t>p48.2019</t>
  </si>
  <si>
    <t>p48.2020</t>
  </si>
  <si>
    <t>p49.2016</t>
  </si>
  <si>
    <t>p49.2017</t>
  </si>
  <si>
    <t>p49.2018</t>
  </si>
  <si>
    <t>p49.2019</t>
  </si>
  <si>
    <t>p49.2020</t>
  </si>
  <si>
    <t>p50.2016</t>
  </si>
  <si>
    <t>p50.2017</t>
  </si>
  <si>
    <t>p50.2018</t>
  </si>
  <si>
    <t>p50.2019</t>
  </si>
  <si>
    <t>p50.2020</t>
  </si>
  <si>
    <t>p51.2016</t>
  </si>
  <si>
    <t>p51.2017</t>
  </si>
  <si>
    <t>p51.2018</t>
  </si>
  <si>
    <t>p51.2019</t>
  </si>
  <si>
    <t>p51.2020</t>
  </si>
  <si>
    <t>p52.2016</t>
  </si>
  <si>
    <t>p52.2017</t>
  </si>
  <si>
    <t>p52.2018</t>
  </si>
  <si>
    <t>p52.2019</t>
  </si>
  <si>
    <t>p52.2020</t>
  </si>
  <si>
    <t>p53.2016</t>
  </si>
  <si>
    <t>p53.2017</t>
  </si>
  <si>
    <t>p53.2018</t>
  </si>
  <si>
    <t>p53.2019</t>
  </si>
  <si>
    <t>p53.2020</t>
  </si>
  <si>
    <t>p54.2016</t>
  </si>
  <si>
    <t>p54.2017</t>
  </si>
  <si>
    <t>p54.2018</t>
  </si>
  <si>
    <t>p54.2019</t>
  </si>
  <si>
    <t>p54.2020</t>
  </si>
  <si>
    <t>p55.2016</t>
  </si>
  <si>
    <t>p55.2017</t>
  </si>
  <si>
    <t>p55.2018</t>
  </si>
  <si>
    <t>p55.2019</t>
  </si>
  <si>
    <t>p55.2020</t>
  </si>
  <si>
    <t>p56.2016</t>
  </si>
  <si>
    <t>p56.2017</t>
  </si>
  <si>
    <t>p56.2018</t>
  </si>
  <si>
    <t>p56.2019</t>
  </si>
  <si>
    <t>p56.2020</t>
  </si>
  <si>
    <t>p57.2016</t>
  </si>
  <si>
    <t>p57.2017</t>
  </si>
  <si>
    <t>p57.2018</t>
  </si>
  <si>
    <t>p57.2019</t>
  </si>
  <si>
    <t>p57.2020</t>
  </si>
  <si>
    <t>NA</t>
  </si>
  <si>
    <t>ZKn_regio</t>
  </si>
  <si>
    <t>ZKn_row</t>
  </si>
  <si>
    <t>p32.e.2016</t>
  </si>
  <si>
    <t>p32.e.2017</t>
  </si>
  <si>
    <t>p32.e.2018</t>
  </si>
  <si>
    <t>p32.e.2019</t>
  </si>
  <si>
    <t>p32.e.2020</t>
  </si>
  <si>
    <t>p33.e.2016</t>
  </si>
  <si>
    <t>p33.e.2017</t>
  </si>
  <si>
    <t>p33.e.2018</t>
  </si>
  <si>
    <t>p33.e.2019</t>
  </si>
  <si>
    <t>p33.e.2020</t>
  </si>
  <si>
    <t>p34.e.2016</t>
  </si>
  <si>
    <t>p34.e.2017</t>
  </si>
  <si>
    <t>p34.e.2018</t>
  </si>
  <si>
    <t>p34.e.2019</t>
  </si>
  <si>
    <t>p34.e.2020</t>
  </si>
  <si>
    <t>p35.e.2016</t>
  </si>
  <si>
    <t>p35.e.2017</t>
  </si>
  <si>
    <t>p35.e.2018</t>
  </si>
  <si>
    <t>p35.e.2019</t>
  </si>
  <si>
    <t>p35.e.2020</t>
  </si>
  <si>
    <t>p36.e.2016</t>
  </si>
  <si>
    <t>p36.e.2017</t>
  </si>
  <si>
    <t>p36.e.2018</t>
  </si>
  <si>
    <t>p36.e.2019</t>
  </si>
  <si>
    <t>p36.e.2020</t>
  </si>
  <si>
    <t>p37.e.2016</t>
  </si>
  <si>
    <t>p37.e.2017</t>
  </si>
  <si>
    <t>p37.e.2018</t>
  </si>
  <si>
    <t>p37.e.2019</t>
  </si>
  <si>
    <t>p37.e.2020</t>
  </si>
  <si>
    <t>p38.e.2016</t>
  </si>
  <si>
    <t>p38.e.2017</t>
  </si>
  <si>
    <t>p38.e.2018</t>
  </si>
  <si>
    <t>p38.e.2019</t>
  </si>
  <si>
    <t>p38.e.2020</t>
  </si>
  <si>
    <t>p39.e.2016</t>
  </si>
  <si>
    <t>p39.e.2017</t>
  </si>
  <si>
    <t>p39.e.2018</t>
  </si>
  <si>
    <t>p39.e.2019</t>
  </si>
  <si>
    <t>p39.e.2020</t>
  </si>
  <si>
    <t>p40.e.2016</t>
  </si>
  <si>
    <t>p40.e.2017</t>
  </si>
  <si>
    <t>p40.e.2018</t>
  </si>
  <si>
    <t>p40.e.2019</t>
  </si>
  <si>
    <t>p40.e.2020</t>
  </si>
  <si>
    <t>p41.e.2016</t>
  </si>
  <si>
    <t>p41.e.2017</t>
  </si>
  <si>
    <t>p41.e.2018</t>
  </si>
  <si>
    <t>p41.e.2019</t>
  </si>
  <si>
    <t>p41.e.2020</t>
  </si>
  <si>
    <t>p42.e.2016</t>
  </si>
  <si>
    <t>p42.e.2017</t>
  </si>
  <si>
    <t>p42.e.2018</t>
  </si>
  <si>
    <t>p42.e.2019</t>
  </si>
  <si>
    <t>p42.e.2020</t>
  </si>
  <si>
    <t>p43.e.2016</t>
  </si>
  <si>
    <t>p43.e.2017</t>
  </si>
  <si>
    <t>p43.e.2018</t>
  </si>
  <si>
    <t>p43.e.2019</t>
  </si>
  <si>
    <t>p43.e.2020</t>
  </si>
  <si>
    <t>p44.e.2016</t>
  </si>
  <si>
    <t>p44.e.2017</t>
  </si>
  <si>
    <t>p44.e.2018</t>
  </si>
  <si>
    <t>p44.e.2019</t>
  </si>
  <si>
    <t>p44.e.2020</t>
  </si>
  <si>
    <t>p48.e.2016</t>
  </si>
  <si>
    <t>p48.e.2017</t>
  </si>
  <si>
    <t>p48.e.2018</t>
  </si>
  <si>
    <t>p48.e.2019</t>
  </si>
  <si>
    <t>p48.e.2020</t>
  </si>
  <si>
    <t>p49.e.2016</t>
  </si>
  <si>
    <t>p49.e.2017</t>
  </si>
  <si>
    <t>p49.e.2018</t>
  </si>
  <si>
    <t>p49.e.2019</t>
  </si>
  <si>
    <t>p49.e.2020</t>
  </si>
  <si>
    <t>p50.e.2016</t>
  </si>
  <si>
    <t>p50.e.2017</t>
  </si>
  <si>
    <t>p50.e.2018</t>
  </si>
  <si>
    <t>p50.e.2019</t>
  </si>
  <si>
    <t>p50.e.2020</t>
  </si>
  <si>
    <t>p51.e.2016</t>
  </si>
  <si>
    <t>p51.e.2017</t>
  </si>
  <si>
    <t>p51.e.2018</t>
  </si>
  <si>
    <t>p51.e.2019</t>
  </si>
  <si>
    <t>p51.e.2020</t>
  </si>
  <si>
    <t>p52.e.2016</t>
  </si>
  <si>
    <t>p52.e.2017</t>
  </si>
  <si>
    <t>p52.e.2018</t>
  </si>
  <si>
    <t>p52.e.2019</t>
  </si>
  <si>
    <t>p52.e.2020</t>
  </si>
  <si>
    <t>p53.e.2016</t>
  </si>
  <si>
    <t>p53.e.2017</t>
  </si>
  <si>
    <t>p53.e.2018</t>
  </si>
  <si>
    <t>p53.e.2019</t>
  </si>
  <si>
    <t>p53.e.2020</t>
  </si>
  <si>
    <t>p54.e.2016</t>
  </si>
  <si>
    <t>p54.e.2017</t>
  </si>
  <si>
    <t>p54.e.2018</t>
  </si>
  <si>
    <t>p54.e.2019</t>
  </si>
  <si>
    <t>p54.e.2020</t>
  </si>
  <si>
    <t>p55.e.2016</t>
  </si>
  <si>
    <t>p55.e.2017</t>
  </si>
  <si>
    <t>p55.e.2018</t>
  </si>
  <si>
    <t>p55.e.2019</t>
  </si>
  <si>
    <t>p55.e.2020</t>
  </si>
  <si>
    <t>p56.e.2016</t>
  </si>
  <si>
    <t>p56.e.2017</t>
  </si>
  <si>
    <t>p56.e.2018</t>
  </si>
  <si>
    <t>p56.e.2019</t>
  </si>
  <si>
    <t>p56.e.2020</t>
  </si>
  <si>
    <t>p57.e.2016</t>
  </si>
  <si>
    <t>p57.e.2017</t>
  </si>
  <si>
    <t>p57.e.2018</t>
  </si>
  <si>
    <t>p57.e.2019</t>
  </si>
  <si>
    <t>p57.e.2020</t>
  </si>
  <si>
    <t>n_regio</t>
  </si>
  <si>
    <t>u01.2016</t>
  </si>
  <si>
    <t>u01.2017</t>
  </si>
  <si>
    <t>u01.2018</t>
  </si>
  <si>
    <t>u01.2019</t>
  </si>
  <si>
    <t>u01.2020</t>
  </si>
  <si>
    <t>u03.2016</t>
  </si>
  <si>
    <t>u03.2017</t>
  </si>
  <si>
    <t>u03.2018</t>
  </si>
  <si>
    <t>u03.2019</t>
  </si>
  <si>
    <t>u03.2020</t>
  </si>
  <si>
    <t>u04.2016</t>
  </si>
  <si>
    <t>u04.2017</t>
  </si>
  <si>
    <t>u04.2018</t>
  </si>
  <si>
    <t>u04.2019</t>
  </si>
  <si>
    <t>u04.2020</t>
  </si>
  <si>
    <t>u05.2016</t>
  </si>
  <si>
    <t>u05.2017</t>
  </si>
  <si>
    <t>u05.2018</t>
  </si>
  <si>
    <t>u05.2019</t>
  </si>
  <si>
    <t>u05.2020</t>
  </si>
  <si>
    <t>u11.2016</t>
  </si>
  <si>
    <t>u11.2017</t>
  </si>
  <si>
    <t>u11.2018</t>
  </si>
  <si>
    <t>u11.2019</t>
  </si>
  <si>
    <t>u11.2020</t>
  </si>
  <si>
    <t>u12.2016</t>
  </si>
  <si>
    <t>u12.2017</t>
  </si>
  <si>
    <t>u12.2018</t>
  </si>
  <si>
    <t>u12.2019</t>
  </si>
  <si>
    <t>u12.2020</t>
  </si>
  <si>
    <t>u14.2016</t>
  </si>
  <si>
    <t>u14.2017</t>
  </si>
  <si>
    <t>u14.2018</t>
  </si>
  <si>
    <t>u14.2019</t>
  </si>
  <si>
    <t>u14.2020</t>
  </si>
  <si>
    <t>u17.2016</t>
  </si>
  <si>
    <t>u17.2017</t>
  </si>
  <si>
    <t>u17.2018</t>
  </si>
  <si>
    <t>u17.2019</t>
  </si>
  <si>
    <t>u17.2020</t>
  </si>
  <si>
    <t>u18.2016</t>
  </si>
  <si>
    <t>u18.2017</t>
  </si>
  <si>
    <t>u18.2018</t>
  </si>
  <si>
    <t>u18.2019</t>
  </si>
  <si>
    <t>u18.2020</t>
  </si>
  <si>
    <t>u19.2016</t>
  </si>
  <si>
    <t>u19.2017</t>
  </si>
  <si>
    <t>u19.2018</t>
  </si>
  <si>
    <t>u19.2019</t>
  </si>
  <si>
    <t>u19.2020</t>
  </si>
  <si>
    <t>u20.2016</t>
  </si>
  <si>
    <t>u20.2017</t>
  </si>
  <si>
    <t>u20.2018</t>
  </si>
  <si>
    <t>u20.2019</t>
  </si>
  <si>
    <t>u20.2020</t>
  </si>
  <si>
    <t>u21.2016</t>
  </si>
  <si>
    <t>u21.2017</t>
  </si>
  <si>
    <t>u21.2018</t>
  </si>
  <si>
    <t>u21.2019</t>
  </si>
  <si>
    <t>u21.2020</t>
  </si>
  <si>
    <t>u22.2016</t>
  </si>
  <si>
    <t>u22.2017</t>
  </si>
  <si>
    <t>u22.2018</t>
  </si>
  <si>
    <t>u22.2019</t>
  </si>
  <si>
    <t>u22.2020</t>
  </si>
  <si>
    <t>u23.2016</t>
  </si>
  <si>
    <t>u23.2017</t>
  </si>
  <si>
    <t>u23.2018</t>
  </si>
  <si>
    <t>u23.2019</t>
  </si>
  <si>
    <t>u23.2020</t>
  </si>
  <si>
    <t>u24.2016</t>
  </si>
  <si>
    <t>u24.2017</t>
  </si>
  <si>
    <t>u24.2018</t>
  </si>
  <si>
    <t>u24.2019</t>
  </si>
  <si>
    <t>u24.2020</t>
  </si>
  <si>
    <t>u25.2016</t>
  </si>
  <si>
    <t>u25.2017</t>
  </si>
  <si>
    <t>u25.2018</t>
  </si>
  <si>
    <t>u25.2019</t>
  </si>
  <si>
    <t>u25.2020</t>
  </si>
  <si>
    <t>u26.2016</t>
  </si>
  <si>
    <t>u26.2017</t>
  </si>
  <si>
    <t>u26.2018</t>
  </si>
  <si>
    <t>u26.2019</t>
  </si>
  <si>
    <t>u26.2020</t>
  </si>
  <si>
    <t>u27.2016</t>
  </si>
  <si>
    <t>u27.2017</t>
  </si>
  <si>
    <t>u27.2018</t>
  </si>
  <si>
    <t>u27.2019</t>
  </si>
  <si>
    <t>u27.2020</t>
  </si>
  <si>
    <t>u31.2016</t>
  </si>
  <si>
    <t>u31.2017</t>
  </si>
  <si>
    <t>u31.2018</t>
  </si>
  <si>
    <t>u31.2019</t>
  </si>
  <si>
    <t>u31.2020</t>
  </si>
  <si>
    <t>u34.2016</t>
  </si>
  <si>
    <t>u34.2017</t>
  </si>
  <si>
    <t>u34.2018</t>
  </si>
  <si>
    <t>u34.2019</t>
  </si>
  <si>
    <t>u34.2020</t>
  </si>
  <si>
    <t>u35.2016</t>
  </si>
  <si>
    <t>u35.2017</t>
  </si>
  <si>
    <t>u35.2018</t>
  </si>
  <si>
    <t>u35.2019</t>
  </si>
  <si>
    <t>u35.2020</t>
  </si>
  <si>
    <t>u37.2016</t>
  </si>
  <si>
    <t>u37.2017</t>
  </si>
  <si>
    <t>u37.2018</t>
  </si>
  <si>
    <t>u37.2019</t>
  </si>
  <si>
    <t>u37.2020</t>
  </si>
  <si>
    <t>u38.2016</t>
  </si>
  <si>
    <t>u38.2017</t>
  </si>
  <si>
    <t>u38.2018</t>
  </si>
  <si>
    <t>u38.2019</t>
  </si>
  <si>
    <t>u38.2020</t>
  </si>
  <si>
    <t>u39.2016</t>
  </si>
  <si>
    <t>u39.2017</t>
  </si>
  <si>
    <t>u39.2018</t>
  </si>
  <si>
    <t>u39.2019</t>
  </si>
  <si>
    <t>u39.2020</t>
  </si>
  <si>
    <t>u40.2016</t>
  </si>
  <si>
    <t>u40.2017</t>
  </si>
  <si>
    <t>u40.2018</t>
  </si>
  <si>
    <t>u40.2019</t>
  </si>
  <si>
    <t>u40.2020</t>
  </si>
  <si>
    <t>u41.2016</t>
  </si>
  <si>
    <t>u41.2017</t>
  </si>
  <si>
    <t>u41.2018</t>
  </si>
  <si>
    <t>u41.2019</t>
  </si>
  <si>
    <t>u41.2020</t>
  </si>
  <si>
    <t>u42.2016</t>
  </si>
  <si>
    <t>u42.2017</t>
  </si>
  <si>
    <t>u42.2018</t>
  </si>
  <si>
    <t>u42.2019</t>
  </si>
  <si>
    <t>u42.2020</t>
  </si>
  <si>
    <t>u43.2016</t>
  </si>
  <si>
    <t>u43.2017</t>
  </si>
  <si>
    <t>u43.2018</t>
  </si>
  <si>
    <t>u43.2019</t>
  </si>
  <si>
    <t>u43.2020</t>
  </si>
  <si>
    <t>u44.2016</t>
  </si>
  <si>
    <t>u44.2017</t>
  </si>
  <si>
    <t>u44.2018</t>
  </si>
  <si>
    <t>u44.2019</t>
  </si>
  <si>
    <t>u44.2020</t>
  </si>
  <si>
    <t>u45.2016</t>
  </si>
  <si>
    <t>u45.2017</t>
  </si>
  <si>
    <t>u45.2018</t>
  </si>
  <si>
    <t>u45.2019</t>
  </si>
  <si>
    <t>u45.2020</t>
  </si>
  <si>
    <t>u46.2016</t>
  </si>
  <si>
    <t>u46.2017</t>
  </si>
  <si>
    <t>u46.2018</t>
  </si>
  <si>
    <t>u46.2019</t>
  </si>
  <si>
    <t>u46.2020</t>
  </si>
  <si>
    <t>u47.2016</t>
  </si>
  <si>
    <t>u47.2017</t>
  </si>
  <si>
    <t>u47.2018</t>
  </si>
  <si>
    <t>u47.2019</t>
  </si>
  <si>
    <t>u47.2020</t>
  </si>
  <si>
    <t>u48.2016</t>
  </si>
  <si>
    <t>u48.2017</t>
  </si>
  <si>
    <t>u48.2018</t>
  </si>
  <si>
    <t>u48.2019</t>
  </si>
  <si>
    <t>u48.2020</t>
  </si>
  <si>
    <t>u50.2016</t>
  </si>
  <si>
    <t>u50.2017</t>
  </si>
  <si>
    <t>u50.2018</t>
  </si>
  <si>
    <t>u50.2019</t>
  </si>
  <si>
    <t>u50.2020</t>
  </si>
  <si>
    <t>u51.2016</t>
  </si>
  <si>
    <t>u51.2017</t>
  </si>
  <si>
    <t>u51.2018</t>
  </si>
  <si>
    <t>u51.2019</t>
  </si>
  <si>
    <t>u51.2020</t>
  </si>
  <si>
    <t>u52.2016</t>
  </si>
  <si>
    <t>u52.2017</t>
  </si>
  <si>
    <t>u52.2018</t>
  </si>
  <si>
    <t>u52.2019</t>
  </si>
  <si>
    <t>u52.2020</t>
  </si>
  <si>
    <t>u53.2016</t>
  </si>
  <si>
    <t>u53.2017</t>
  </si>
  <si>
    <t>u53.2018</t>
  </si>
  <si>
    <t>u53.2019</t>
  </si>
  <si>
    <t>u53.2020</t>
  </si>
  <si>
    <t>u54.2016</t>
  </si>
  <si>
    <t>u54.2017</t>
  </si>
  <si>
    <t>u54.2018</t>
  </si>
  <si>
    <t>u54.2019</t>
  </si>
  <si>
    <t>u54.2020</t>
  </si>
  <si>
    <t>u55.2016</t>
  </si>
  <si>
    <t>u55.2017</t>
  </si>
  <si>
    <t>u55.2018</t>
  </si>
  <si>
    <t>u55.2019</t>
  </si>
  <si>
    <t>u55.2020</t>
  </si>
  <si>
    <t>u56.2016</t>
  </si>
  <si>
    <t>u56.2017</t>
  </si>
  <si>
    <t>u56.2018</t>
  </si>
  <si>
    <t>u56.2019</t>
  </si>
  <si>
    <t>u56.2020</t>
  </si>
  <si>
    <t>u57.2016</t>
  </si>
  <si>
    <t>u57.2017</t>
  </si>
  <si>
    <t>u57.2018</t>
  </si>
  <si>
    <t>u57.2019</t>
  </si>
  <si>
    <t>u57.2020</t>
  </si>
  <si>
    <t>u58.2016</t>
  </si>
  <si>
    <t>u58.2017</t>
  </si>
  <si>
    <t>u58.2018</t>
  </si>
  <si>
    <t>u58.2019</t>
  </si>
  <si>
    <t>u58.2020</t>
  </si>
  <si>
    <t>u38.e.2016</t>
  </si>
  <si>
    <t>u38.e.2017</t>
  </si>
  <si>
    <t>u38.e.2018</t>
  </si>
  <si>
    <t>u38.e.2019</t>
  </si>
  <si>
    <t>u38.e.2020</t>
  </si>
  <si>
    <t>u39.e.2016</t>
  </si>
  <si>
    <t>u39.e.2017</t>
  </si>
  <si>
    <t>u39.e.2018</t>
  </si>
  <si>
    <t>u39.e.2019</t>
  </si>
  <si>
    <t>u39.e.2020</t>
  </si>
  <si>
    <t>u40.e.2016</t>
  </si>
  <si>
    <t>u40.e.2017</t>
  </si>
  <si>
    <t>u40.e.2018</t>
  </si>
  <si>
    <t>u40.e.2019</t>
  </si>
  <si>
    <t>u40.e.2020</t>
  </si>
  <si>
    <t>u41.e.2016</t>
  </si>
  <si>
    <t>u41.e.2017</t>
  </si>
  <si>
    <t>u41.e.2018</t>
  </si>
  <si>
    <t>u41.e.2019</t>
  </si>
  <si>
    <t>u41.e.2020</t>
  </si>
  <si>
    <t>u42.e.2016</t>
  </si>
  <si>
    <t>u42.e.2017</t>
  </si>
  <si>
    <t>u42.e.2018</t>
  </si>
  <si>
    <t>u42.e.2019</t>
  </si>
  <si>
    <t>u42.e.2020</t>
  </si>
  <si>
    <t>u43.e.2016</t>
  </si>
  <si>
    <t>u43.e.2017</t>
  </si>
  <si>
    <t>u43.e.2018</t>
  </si>
  <si>
    <t>u43.e.2019</t>
  </si>
  <si>
    <t>u43.e.2020</t>
  </si>
  <si>
    <t>u44.e.2016</t>
  </si>
  <si>
    <t>u44.e.2017</t>
  </si>
  <si>
    <t>u44.e.2018</t>
  </si>
  <si>
    <t>u44.e.2019</t>
  </si>
  <si>
    <t>u44.e.2020</t>
  </si>
  <si>
    <t>u45.e.2016</t>
  </si>
  <si>
    <t>u45.e.2017</t>
  </si>
  <si>
    <t>u45.e.2018</t>
  </si>
  <si>
    <t>u45.e.2019</t>
  </si>
  <si>
    <t>u45.e.2020</t>
  </si>
  <si>
    <t>u46.e.2016</t>
  </si>
  <si>
    <t>u46.e.2017</t>
  </si>
  <si>
    <t>u46.e.2018</t>
  </si>
  <si>
    <t>u46.e.2019</t>
  </si>
  <si>
    <t>u46.e.2020</t>
  </si>
  <si>
    <t>u47.e.2016</t>
  </si>
  <si>
    <t>u47.e.2017</t>
  </si>
  <si>
    <t>u47.e.2018</t>
  </si>
  <si>
    <t>u47.e.2019</t>
  </si>
  <si>
    <t>u47.e.2020</t>
  </si>
  <si>
    <t>u48.e.2016</t>
  </si>
  <si>
    <t>u48.e.2017</t>
  </si>
  <si>
    <t>u48.e.2018</t>
  </si>
  <si>
    <t>u48.e.2019</t>
  </si>
  <si>
    <t>u48.e.2020</t>
  </si>
  <si>
    <t>u50.e.2016</t>
  </si>
  <si>
    <t>u50.e.2017</t>
  </si>
  <si>
    <t>u50.e.2018</t>
  </si>
  <si>
    <t>u50.e.2019</t>
  </si>
  <si>
    <t>u50.e.2020</t>
  </si>
  <si>
    <t>u51.e.2016</t>
  </si>
  <si>
    <t>u51.e.2017</t>
  </si>
  <si>
    <t>u51.e.2018</t>
  </si>
  <si>
    <t>u51.e.2019</t>
  </si>
  <si>
    <t>u51.e.2020</t>
  </si>
  <si>
    <t>u52.e.2016</t>
  </si>
  <si>
    <t>u52.e.2017</t>
  </si>
  <si>
    <t>u52.e.2018</t>
  </si>
  <si>
    <t>u52.e.2019</t>
  </si>
  <si>
    <t>u52.e.2020</t>
  </si>
  <si>
    <t>u53.e.2016</t>
  </si>
  <si>
    <t>u53.e.2017</t>
  </si>
  <si>
    <t>u53.e.2018</t>
  </si>
  <si>
    <t>u53.e.2019</t>
  </si>
  <si>
    <t>u53.e.2020</t>
  </si>
  <si>
    <t>u54.e.2016</t>
  </si>
  <si>
    <t>u54.e.2017</t>
  </si>
  <si>
    <t>u54.e.2018</t>
  </si>
  <si>
    <t>u54.e.2019</t>
  </si>
  <si>
    <t>u54.e.2020</t>
  </si>
  <si>
    <t>u55.e.2016</t>
  </si>
  <si>
    <t>u55.e.2017</t>
  </si>
  <si>
    <t>u55.e.2018</t>
  </si>
  <si>
    <t>u55.e.2019</t>
  </si>
  <si>
    <t>u55.e.2020</t>
  </si>
  <si>
    <t>u56.e.2016</t>
  </si>
  <si>
    <t>u56.e.2017</t>
  </si>
  <si>
    <t>u56.e.2018</t>
  </si>
  <si>
    <t>u56.e.2019</t>
  </si>
  <si>
    <t>u56.e.2020</t>
  </si>
  <si>
    <t>u57.e.2016</t>
  </si>
  <si>
    <t>u57.e.2017</t>
  </si>
  <si>
    <t>u57.e.2018</t>
  </si>
  <si>
    <t>u57.e.2019</t>
  </si>
  <si>
    <t>u57.e.2020</t>
  </si>
  <si>
    <t>u58.e.2016</t>
  </si>
  <si>
    <t>u58.e.2017</t>
  </si>
  <si>
    <t>u58.e.2018</t>
  </si>
  <si>
    <t>u58.e.2019</t>
  </si>
  <si>
    <t>u58.e.2020</t>
  </si>
  <si>
    <t>Vrouwen met een eerste policonsult</t>
  </si>
  <si>
    <t>2019 t.o.v 2016</t>
  </si>
  <si>
    <t>U71</t>
  </si>
  <si>
    <t>% vrouwen met een diagnostische verrichting</t>
  </si>
  <si>
    <t># unieke vrouwen met een zorgactiviteit 39492, 39859, 39870, 39876, 87097, 39865,  in G25/034/035 per 1000 vrouwen</t>
  </si>
  <si>
    <t>U72</t>
  </si>
  <si>
    <t>% vrouwen met een operatieve verrichting</t>
  </si>
  <si>
    <t>U73</t>
  </si>
  <si>
    <t>U74</t>
  </si>
  <si>
    <t>% verwijzingen tweede lijn</t>
  </si>
  <si>
    <t>Verwijzing uroloog/gynaecoloog en datum verwijzing is na datum diagnose</t>
  </si>
  <si>
    <t>P61</t>
  </si>
  <si>
    <t># unieke vrouwen met een zorgactiviteit 39492, 39870, 39876, 87097 in G25, per 1000 vrouwen</t>
  </si>
  <si>
    <t>P62</t>
  </si>
  <si>
    <t># unieke vrouwen met een zorgactiviteit 37347, 37263, 37264, 37268, 37269, 37370, 37380, 37381,  37382,  37383, 37384, 37385, 37386, 37111, 37113, 37131, 37265,  37266  in G25, per 1000 vrouwen</t>
  </si>
  <si>
    <t>Kunstofbandje + Prolapsoperatie + Baarmoederverwijderend</t>
  </si>
  <si>
    <t>P63</t>
  </si>
  <si>
    <t>% vrouwen met een hysterectomie</t>
  </si>
  <si>
    <t># unieke vrouwen met een zorgactiviteit 37111, 37113, 37131, 37265,  37266 in G25, per 1000 vrouwen</t>
  </si>
  <si>
    <t>Baarmoederverwijderend</t>
  </si>
  <si>
    <t>P64</t>
  </si>
  <si>
    <t>% vrouwen met een operatieve verrichting (ex hysterectomie)</t>
  </si>
  <si>
    <t># unieke vrouwen met een zorgactiviteit 37263, 37264, 37268, 37269, 37370, 37380, 37381,  37382,  37383, 37384, 37385, 37386 in G25, per 1000 vrouwen</t>
  </si>
  <si>
    <t>Prolapsoperatie</t>
  </si>
  <si>
    <t>P65</t>
  </si>
  <si>
    <t># vrouwen met ICPC-code X87, datum contact, verwijzing uroloog/gynaecoloog</t>
  </si>
  <si>
    <t>Totaal aantal vrouwen met een Prolaps episode</t>
  </si>
  <si>
    <t>p61</t>
  </si>
  <si>
    <t>p62</t>
  </si>
  <si>
    <t>p63</t>
  </si>
  <si>
    <t>p64</t>
  </si>
  <si>
    <t>p65</t>
  </si>
  <si>
    <t>u71</t>
  </si>
  <si>
    <t>u72</t>
  </si>
  <si>
    <t>u73</t>
  </si>
  <si>
    <t>u74</t>
  </si>
  <si>
    <t>p61.2016</t>
  </si>
  <si>
    <t>p61.2017</t>
  </si>
  <si>
    <t>p61.2018</t>
  </si>
  <si>
    <t>p61.2019</t>
  </si>
  <si>
    <t>p61.2020</t>
  </si>
  <si>
    <t>p62.2016</t>
  </si>
  <si>
    <t>p62.2017</t>
  </si>
  <si>
    <t>p62.2018</t>
  </si>
  <si>
    <t>p62.2019</t>
  </si>
  <si>
    <t>p62.2020</t>
  </si>
  <si>
    <t>p63.2016</t>
  </si>
  <si>
    <t>p63.2017</t>
  </si>
  <si>
    <t>p63.2018</t>
  </si>
  <si>
    <t>p63.2019</t>
  </si>
  <si>
    <t>p63.2020</t>
  </si>
  <si>
    <t>p64.2016</t>
  </si>
  <si>
    <t>p64.2017</t>
  </si>
  <si>
    <t>p64.2018</t>
  </si>
  <si>
    <t>p64.2019</t>
  </si>
  <si>
    <t>p64.2020</t>
  </si>
  <si>
    <t>p61.e.2016</t>
  </si>
  <si>
    <t>p61.e.2017</t>
  </si>
  <si>
    <t>p61.e.2018</t>
  </si>
  <si>
    <t>p61.e.2019</t>
  </si>
  <si>
    <t>p61.e.2020</t>
  </si>
  <si>
    <t>p62.e.2016</t>
  </si>
  <si>
    <t>p62.e.2017</t>
  </si>
  <si>
    <t>p62.e.2018</t>
  </si>
  <si>
    <t>p62.e.2019</t>
  </si>
  <si>
    <t>p62.e.2020</t>
  </si>
  <si>
    <t>p63.e.2016</t>
  </si>
  <si>
    <t>p63.e.2017</t>
  </si>
  <si>
    <t>p63.e.2018</t>
  </si>
  <si>
    <t>p63.e.2019</t>
  </si>
  <si>
    <t>p63.e.2020</t>
  </si>
  <si>
    <t>p64.e.2016</t>
  </si>
  <si>
    <t>p64.e.2017</t>
  </si>
  <si>
    <t>p64.e.2018</t>
  </si>
  <si>
    <t>p64.e.2019</t>
  </si>
  <si>
    <t>p64.e.2020</t>
  </si>
  <si>
    <t>u71.2016</t>
  </si>
  <si>
    <t>u71.2017</t>
  </si>
  <si>
    <t>u71.2018</t>
  </si>
  <si>
    <t>u71.2019</t>
  </si>
  <si>
    <t>u71.2020</t>
  </si>
  <si>
    <t>u72.2016</t>
  </si>
  <si>
    <t>u72.2017</t>
  </si>
  <si>
    <t>u72.2018</t>
  </si>
  <si>
    <t>u72.2019</t>
  </si>
  <si>
    <t>u72.2020</t>
  </si>
  <si>
    <t>u73.2016</t>
  </si>
  <si>
    <t>u73.2017</t>
  </si>
  <si>
    <t>u73.2018</t>
  </si>
  <si>
    <t>u73.2019</t>
  </si>
  <si>
    <t>u73.2020</t>
  </si>
  <si>
    <t>u71.e.2016</t>
  </si>
  <si>
    <t>u71.e.2017</t>
  </si>
  <si>
    <t>u71.e.2018</t>
  </si>
  <si>
    <t>u71.e.2019</t>
  </si>
  <si>
    <t>u71.e.2020</t>
  </si>
  <si>
    <t>u72.e.2016</t>
  </si>
  <si>
    <t>u72.e.2017</t>
  </si>
  <si>
    <t>u72.e.2018</t>
  </si>
  <si>
    <t>u72.e.2019</t>
  </si>
  <si>
    <t>u72.e.2020</t>
  </si>
  <si>
    <t>u73.e.2016</t>
  </si>
  <si>
    <t>u73.e.2017</t>
  </si>
  <si>
    <t>u73.e.2018</t>
  </si>
  <si>
    <t>u73.e.2019</t>
  </si>
  <si>
    <t>u73.e.2020</t>
  </si>
  <si>
    <t>Hysterectomie</t>
  </si>
  <si>
    <t>* = operatieve verrichting</t>
  </si>
  <si>
    <t>** = hysterectomie</t>
  </si>
  <si>
    <t xml:space="preserve">  ZA 37111**</t>
  </si>
  <si>
    <t xml:space="preserve">  ZA 37113**</t>
  </si>
  <si>
    <t xml:space="preserve">  ZA 37131**</t>
  </si>
  <si>
    <t xml:space="preserve">  ZA 37265**</t>
  </si>
  <si>
    <t>Prolaps operatie, voor- en achterwandplastiek, en abdominale uterus extirpatie</t>
  </si>
  <si>
    <t xml:space="preserve">  ZA 37266**</t>
  </si>
  <si>
    <t>Operatieve verrichting (incl hysterectomie)</t>
  </si>
  <si>
    <t xml:space="preserve">  ZA 37347*</t>
  </si>
  <si>
    <t xml:space="preserve">  ZA 37263*</t>
  </si>
  <si>
    <t xml:space="preserve">  ZA 37264*</t>
  </si>
  <si>
    <t xml:space="preserve">  ZA 37268*</t>
  </si>
  <si>
    <t xml:space="preserve">  ZA 37269*</t>
  </si>
  <si>
    <t xml:space="preserve">  ZA 37370*</t>
  </si>
  <si>
    <t xml:space="preserve">  ZA 37380*</t>
  </si>
  <si>
    <t xml:space="preserve">  ZA 37381*</t>
  </si>
  <si>
    <t xml:space="preserve">  ZA 37382*</t>
  </si>
  <si>
    <t xml:space="preserve">  ZA 37383*</t>
  </si>
  <si>
    <t xml:space="preserve">  ZA 37384*</t>
  </si>
  <si>
    <t xml:space="preserve">  ZA 37385*</t>
  </si>
  <si>
    <r>
      <rPr>
        <b/>
        <sz val="7"/>
        <color theme="0"/>
        <rFont val="Arial"/>
        <family val="2"/>
      </rPr>
      <t>.</t>
    </r>
    <r>
      <rPr>
        <b/>
        <sz val="7"/>
        <rFont val="Arial"/>
        <family val="2"/>
      </rPr>
      <t>2017</t>
    </r>
  </si>
  <si>
    <r>
      <rPr>
        <b/>
        <sz val="7"/>
        <color theme="0"/>
        <rFont val="Arial"/>
        <family val="2"/>
      </rPr>
      <t>.</t>
    </r>
    <r>
      <rPr>
        <b/>
        <sz val="7"/>
        <rFont val="Arial"/>
        <family val="2"/>
      </rPr>
      <t>2018</t>
    </r>
  </si>
  <si>
    <r>
      <rPr>
        <b/>
        <sz val="7"/>
        <color theme="0"/>
        <rFont val="Arial"/>
        <family val="2"/>
      </rPr>
      <t>.</t>
    </r>
    <r>
      <rPr>
        <b/>
        <sz val="7"/>
        <rFont val="Arial"/>
        <family val="2"/>
      </rPr>
      <t>2019</t>
    </r>
  </si>
  <si>
    <r>
      <rPr>
        <b/>
        <sz val="7"/>
        <color theme="0"/>
        <rFont val="Arial"/>
        <family val="2"/>
      </rPr>
      <t>.</t>
    </r>
    <r>
      <rPr>
        <b/>
        <sz val="7"/>
        <rFont val="Arial"/>
        <family val="2"/>
      </rPr>
      <t>2020</t>
    </r>
  </si>
  <si>
    <r>
      <rPr>
        <b/>
        <sz val="7"/>
        <color theme="0"/>
        <rFont val="Arial"/>
        <family val="2"/>
      </rPr>
      <t>.</t>
    </r>
    <r>
      <rPr>
        <b/>
        <sz val="7"/>
        <rFont val="Arial"/>
        <family val="2"/>
      </rPr>
      <t>2016</t>
    </r>
  </si>
  <si>
    <t>per 100 episodes</t>
  </si>
  <si>
    <t>per 100 zittingen</t>
  </si>
  <si>
    <t>Niet vergoed vanuit ZVW</t>
  </si>
  <si>
    <t>Zorgverlener</t>
  </si>
  <si>
    <t>Teller</t>
  </si>
  <si>
    <t>Per episode</t>
  </si>
  <si>
    <t>Incontinentie chirurgie: midurethrale sling (oa TVT, TOT), inclusief voor- en/of achterwandplastiek</t>
  </si>
  <si>
    <t># vrouwen met ICPC-code U04, datum contact, verwijzing uroloog/gynaecoloog</t>
  </si>
  <si>
    <t>p65.2016</t>
  </si>
  <si>
    <t>p65.2017</t>
  </si>
  <si>
    <t>p65.2018</t>
  </si>
  <si>
    <t>p65.2019</t>
  </si>
  <si>
    <t>p65.2020</t>
  </si>
  <si>
    <t>u74.2016</t>
  </si>
  <si>
    <t>u74.2017</t>
  </si>
  <si>
    <t>u74.2018</t>
  </si>
  <si>
    <t>u74.2019</t>
  </si>
  <si>
    <t>u74.2020</t>
  </si>
  <si>
    <t xml:space="preserve">% unieke personen dat huisarts bezoekt voor prolaps EN urine-incontinentie/ stress urine-incontinentie per jaar </t>
  </si>
  <si>
    <t>Per 1000 ingeschreven patiënten</t>
  </si>
  <si>
    <t xml:space="preserve">% unieke personen dat huisarts bezoekt voor prolaps per jaar </t>
  </si>
  <si>
    <t>Totaal aantal ingeschreven patiënten</t>
  </si>
  <si>
    <t>Totaal aantal vrouwen per zorgkantoorregio</t>
  </si>
  <si>
    <t>Totaal aantal vrouwen per zorgkantoorregio/Vrouwen met een 1e policonsult</t>
  </si>
  <si>
    <t>unieke personen dat huisarts bezoekt voor urine-incontinentie/ stress urine-incontinentie per jaar</t>
  </si>
  <si>
    <t>unieke personen dat huisarts bezoekt voor prolaps EN urine-incontinentie/ stress urine-incontinentie per jaar</t>
  </si>
  <si>
    <t>% vrouwen met een operatieve verrichting voor stress incontinentie</t>
  </si>
  <si>
    <t># unieke vrouwen met een zorgactiviteit 37346, 37347, 37348, 36461,  in G25/034/035, per 1000 vrouwen</t>
  </si>
  <si>
    <t>% vrouwen met een operatieve verrichting voor urge incontinentie</t>
  </si>
  <si>
    <t># unieke vrouwen met een zorgactiviteit 36259, 36260, 36264, 39445, 39446, 39887, 38840, 38842, 190374, 39885 in G25/034/035, per 1000 vrouwen</t>
  </si>
  <si>
    <t>Operatieve verrichting UUI</t>
  </si>
  <si>
    <t>Operatieve verrichting SUI</t>
  </si>
  <si>
    <t>NB selecteer hier indicator</t>
  </si>
  <si>
    <t>NB selecteer hier regio</t>
  </si>
  <si>
    <t>NB selecteer hier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</si>
</sst>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Aptos Narrow"/>
      <family val="2"/>
      <scheme val="minor"/>
    </font>
    <font>
      <sz val="11"/>
      <color theme="1"/>
      <name val="Aptos Narrow"/>
      <family val="2"/>
      <scheme val="minor"/>
    </font>
    <font>
      <b/>
      <sz val="7"/>
      <color theme="1"/>
      <name val="Arial"/>
      <family val="2"/>
    </font>
    <font>
      <sz val="7"/>
      <color theme="1"/>
      <name val="Arial"/>
      <family val="2"/>
    </font>
    <font>
      <sz val="11"/>
      <color theme="0"/>
      <name val="Aptos Narrow"/>
      <family val="2"/>
      <scheme val="minor"/>
    </font>
    <font>
      <sz val="8"/>
      <name val="Aptos Narrow"/>
      <family val="2"/>
      <scheme val="minor"/>
    </font>
    <font>
      <b/>
      <sz val="7"/>
      <color theme="0"/>
      <name val="Arial"/>
      <family val="2"/>
    </font>
    <font>
      <sz val="11"/>
      <color theme="1"/>
      <name val="Arial"/>
      <family val="2"/>
    </font>
    <font>
      <b/>
      <sz val="7"/>
      <color rgb="FF000000"/>
      <name val="Arial"/>
      <family val="2"/>
    </font>
    <font>
      <sz val="7"/>
      <color rgb="FF000000"/>
      <name val="Arial"/>
      <family val="2"/>
    </font>
    <font>
      <sz val="7"/>
      <color rgb="FFFF0000"/>
      <name val="Arial"/>
      <family val="2"/>
    </font>
    <font>
      <b/>
      <sz val="7"/>
      <color rgb="FF000000"/>
      <name val="Arial"/>
      <family val="2"/>
      <charset val="1"/>
    </font>
    <font>
      <b/>
      <sz val="7"/>
      <color rgb="FF000000"/>
      <name val="Calibri"/>
      <family val="2"/>
      <charset val="1"/>
    </font>
    <font>
      <sz val="7"/>
      <color rgb="FF000000"/>
      <name val="Arial"/>
      <family val="2"/>
      <charset val="1"/>
    </font>
    <font>
      <vertAlign val="superscript"/>
      <sz val="7"/>
      <color rgb="FF000000"/>
      <name val="Arial"/>
      <family val="2"/>
      <charset val="1"/>
    </font>
    <font>
      <sz val="7"/>
      <color theme="1"/>
      <name val="Arial"/>
      <family val="2"/>
    </font>
    <font>
      <b/>
      <sz val="7"/>
      <name val="Arial"/>
      <family val="2"/>
    </font>
    <font>
      <sz val="11"/>
      <color rgb="FF000000"/>
      <name val="Aptos Narrow"/>
      <family val="2"/>
      <scheme val="minor"/>
    </font>
    <font>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rgb="FF4472C4"/>
      </patternFill>
    </fill>
    <fill>
      <patternFill patternType="solid">
        <fgColor theme="0"/>
        <bgColor rgb="FFC0C0C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3" fillId="3" borderId="0" xfId="0" applyFont="1" applyFill="1"/>
    <xf numFmtId="0" fontId="0" fillId="3" borderId="0" xfId="0" applyFill="1"/>
    <xf numFmtId="0" fontId="3" fillId="0" borderId="1" xfId="0" applyFont="1" applyBorder="1"/>
    <xf numFmtId="2" fontId="3" fillId="0" borderId="1" xfId="0" quotePrefix="1" applyNumberFormat="1" applyFont="1" applyBorder="1"/>
    <xf numFmtId="2" fontId="3" fillId="0" borderId="1" xfId="0" applyNumberFormat="1" applyFont="1" applyBorder="1"/>
    <xf numFmtId="1" fontId="3" fillId="0" borderId="1" xfId="0" applyNumberFormat="1" applyFont="1" applyBorder="1"/>
    <xf numFmtId="164" fontId="3" fillId="0" borderId="1" xfId="1" applyNumberFormat="1" applyFont="1" applyFill="1" applyBorder="1"/>
    <xf numFmtId="9" fontId="3" fillId="0" borderId="1" xfId="1" applyFont="1" applyFill="1" applyBorder="1"/>
    <xf numFmtId="164" fontId="3" fillId="0" borderId="1" xfId="0" applyNumberFormat="1" applyFont="1" applyBorder="1"/>
    <xf numFmtId="0" fontId="0" fillId="2" borderId="3" xfId="0" applyFill="1" applyBorder="1"/>
    <xf numFmtId="0" fontId="2" fillId="3" borderId="3" xfId="0" applyFont="1" applyFill="1" applyBorder="1"/>
    <xf numFmtId="0" fontId="0" fillId="3" borderId="3" xfId="0" applyFill="1" applyBorder="1"/>
    <xf numFmtId="0" fontId="2" fillId="3" borderId="5" xfId="0" applyFont="1" applyFill="1" applyBorder="1"/>
    <xf numFmtId="0" fontId="2" fillId="3" borderId="4" xfId="0" applyFont="1" applyFill="1" applyBorder="1"/>
    <xf numFmtId="0" fontId="2" fillId="3" borderId="6" xfId="0" applyFont="1" applyFill="1" applyBorder="1"/>
    <xf numFmtId="0" fontId="3" fillId="3" borderId="6" xfId="0" applyFont="1" applyFill="1" applyBorder="1"/>
    <xf numFmtId="0" fontId="3" fillId="3" borderId="2" xfId="0" applyFont="1" applyFill="1" applyBorder="1"/>
    <xf numFmtId="0" fontId="3" fillId="3" borderId="7" xfId="0" applyFont="1" applyFill="1" applyBorder="1"/>
    <xf numFmtId="0" fontId="2" fillId="3" borderId="7" xfId="0" applyFont="1" applyFill="1" applyBorder="1"/>
    <xf numFmtId="0" fontId="4" fillId="2" borderId="8" xfId="0" applyFont="1" applyFill="1" applyBorder="1"/>
    <xf numFmtId="0" fontId="0" fillId="2" borderId="8" xfId="0" applyFill="1" applyBorder="1"/>
    <xf numFmtId="0" fontId="0" fillId="2" borderId="9" xfId="0" applyFill="1" applyBorder="1"/>
    <xf numFmtId="0" fontId="0" fillId="2" borderId="7" xfId="0" applyFill="1" applyBorder="1"/>
    <xf numFmtId="0" fontId="2" fillId="3" borderId="0" xfId="0" applyFont="1" applyFill="1"/>
    <xf numFmtId="0" fontId="0" fillId="3" borderId="12" xfId="0" applyFill="1" applyBorder="1"/>
    <xf numFmtId="0" fontId="0" fillId="3" borderId="8" xfId="0" applyFill="1" applyBorder="1"/>
    <xf numFmtId="0" fontId="0" fillId="3" borderId="9" xfId="0" applyFill="1" applyBorder="1"/>
    <xf numFmtId="0" fontId="0" fillId="3" borderId="7" xfId="0" applyFill="1" applyBorder="1"/>
    <xf numFmtId="0" fontId="0" fillId="3" borderId="5" xfId="0" applyFill="1" applyBorder="1"/>
    <xf numFmtId="0" fontId="0" fillId="3" borderId="10" xfId="0" applyFill="1" applyBorder="1"/>
    <xf numFmtId="0" fontId="0" fillId="3" borderId="11" xfId="0" applyFill="1" applyBorder="1"/>
    <xf numFmtId="0" fontId="0" fillId="2" borderId="10" xfId="0" applyFill="1" applyBorder="1"/>
    <xf numFmtId="0" fontId="0" fillId="2" borderId="11" xfId="0" applyFill="1" applyBorder="1"/>
    <xf numFmtId="0" fontId="3" fillId="0" borderId="13" xfId="0" applyFont="1" applyBorder="1"/>
    <xf numFmtId="0" fontId="3" fillId="3" borderId="1" xfId="0" quotePrefix="1" applyFont="1" applyFill="1" applyBorder="1"/>
    <xf numFmtId="0" fontId="2" fillId="0" borderId="1" xfId="0" applyFont="1" applyBorder="1" applyAlignment="1">
      <alignment horizontal="left"/>
    </xf>
    <xf numFmtId="0" fontId="2" fillId="0" borderId="1" xfId="0" applyFont="1" applyBorder="1" applyAlignment="1">
      <alignment horizontal="right"/>
    </xf>
    <xf numFmtId="0" fontId="2" fillId="0" borderId="1" xfId="0" applyFont="1" applyBorder="1"/>
    <xf numFmtId="0" fontId="2" fillId="0" borderId="13" xfId="0" applyFont="1" applyBorder="1"/>
    <xf numFmtId="0" fontId="3" fillId="3" borderId="4" xfId="0" applyFont="1" applyFill="1" applyBorder="1"/>
    <xf numFmtId="0" fontId="3" fillId="3" borderId="8" xfId="0" applyFont="1" applyFill="1" applyBorder="1"/>
    <xf numFmtId="0" fontId="2" fillId="3" borderId="10" xfId="0" applyFont="1" applyFill="1" applyBorder="1" applyAlignment="1">
      <alignment horizontal="center"/>
    </xf>
    <xf numFmtId="0" fontId="0" fillId="2" borderId="5" xfId="0" applyFill="1" applyBorder="1"/>
    <xf numFmtId="0" fontId="0" fillId="0" borderId="0" xfId="0" quotePrefix="1"/>
    <xf numFmtId="0" fontId="2" fillId="0" borderId="1" xfId="0" quotePrefix="1" applyFont="1" applyBorder="1"/>
    <xf numFmtId="0" fontId="3" fillId="0" borderId="0" xfId="0" applyFont="1"/>
    <xf numFmtId="0" fontId="8" fillId="0" borderId="1" xfId="0" applyFont="1" applyBorder="1" applyAlignment="1">
      <alignment horizontal="center"/>
    </xf>
    <xf numFmtId="0" fontId="9" fillId="0" borderId="1" xfId="0" applyFont="1" applyBorder="1" applyAlignment="1">
      <alignment horizontal="left" vertical="top" wrapText="1"/>
    </xf>
    <xf numFmtId="0" fontId="11"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9" fillId="0" borderId="1" xfId="0" applyFont="1" applyBorder="1" applyAlignment="1">
      <alignment vertical="top" wrapText="1"/>
    </xf>
    <xf numFmtId="0" fontId="0" fillId="3" borderId="3" xfId="0" applyFill="1" applyBorder="1" applyAlignment="1">
      <alignment horizontal="left" vertical="top" wrapText="1"/>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3" borderId="7" xfId="0" applyFill="1" applyBorder="1" applyAlignment="1">
      <alignment horizontal="left" vertical="top" wrapText="1"/>
    </xf>
    <xf numFmtId="0" fontId="3" fillId="0" borderId="1" xfId="0" applyFont="1" applyBorder="1" applyAlignment="1">
      <alignment horizontal="left" vertical="top" wrapText="1"/>
    </xf>
    <xf numFmtId="0" fontId="0" fillId="3" borderId="5"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9" fontId="0" fillId="0" borderId="0" xfId="1" applyFont="1"/>
    <xf numFmtId="2" fontId="2" fillId="0" borderId="1" xfId="0" applyNumberFormat="1" applyFont="1" applyBorder="1"/>
    <xf numFmtId="9" fontId="0" fillId="0" borderId="0" xfId="1" quotePrefix="1" applyFont="1"/>
    <xf numFmtId="9" fontId="3" fillId="0" borderId="1" xfId="1" applyFont="1" applyBorder="1"/>
    <xf numFmtId="9" fontId="3" fillId="0" borderId="0" xfId="1" applyFont="1" applyBorder="1"/>
    <xf numFmtId="0" fontId="15" fillId="3" borderId="0" xfId="0" applyFont="1" applyFill="1"/>
    <xf numFmtId="0" fontId="2" fillId="0" borderId="1" xfId="0" applyFont="1" applyBorder="1" applyAlignment="1">
      <alignment horizontal="center"/>
    </xf>
    <xf numFmtId="9" fontId="0" fillId="3" borderId="0" xfId="1" applyFont="1" applyFill="1"/>
    <xf numFmtId="49" fontId="16" fillId="0" borderId="1" xfId="0" applyNumberFormat="1" applyFont="1" applyBorder="1" applyAlignment="1">
      <alignment horizontal="right"/>
    </xf>
    <xf numFmtId="0" fontId="8" fillId="2" borderId="1" xfId="0" applyFont="1" applyFill="1" applyBorder="1" applyAlignment="1">
      <alignment vertical="top" wrapText="1"/>
    </xf>
    <xf numFmtId="0" fontId="8" fillId="2" borderId="1" xfId="0" applyFont="1" applyFill="1" applyBorder="1" applyAlignment="1">
      <alignment vertical="top"/>
    </xf>
    <xf numFmtId="0" fontId="9" fillId="5" borderId="1"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3" fillId="5" borderId="1" xfId="0" applyFont="1" applyFill="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left" vertical="top" wrapText="1"/>
    </xf>
    <xf numFmtId="0" fontId="0" fillId="2" borderId="0" xfId="0" applyFill="1"/>
    <xf numFmtId="0" fontId="2" fillId="2" borderId="0" xfId="0" applyFont="1" applyFill="1" applyAlignment="1">
      <alignment horizontal="center"/>
    </xf>
    <xf numFmtId="165" fontId="3" fillId="0" borderId="1" xfId="0" applyNumberFormat="1" applyFont="1" applyBorder="1"/>
    <xf numFmtId="0" fontId="17" fillId="0" borderId="0" xfId="0" applyFont="1"/>
    <xf numFmtId="165" fontId="3" fillId="0" borderId="0" xfId="0" applyNumberFormat="1" applyFont="1"/>
    <xf numFmtId="165" fontId="3" fillId="3" borderId="0" xfId="0" applyNumberFormat="1" applyFont="1" applyFill="1"/>
    <xf numFmtId="9" fontId="0" fillId="0" borderId="0" xfId="0" applyNumberFormat="1"/>
    <xf numFmtId="165" fontId="0" fillId="0" borderId="0" xfId="0" applyNumberFormat="1"/>
    <xf numFmtId="165" fontId="3" fillId="0" borderId="1" xfId="1" applyNumberFormat="1" applyFont="1" applyFill="1" applyBorder="1"/>
    <xf numFmtId="0" fontId="3" fillId="2" borderId="1" xfId="0" applyFont="1" applyFill="1" applyBorder="1"/>
    <xf numFmtId="164" fontId="3" fillId="2" borderId="1" xfId="1" applyNumberFormat="1" applyFont="1" applyFill="1" applyBorder="1"/>
    <xf numFmtId="9" fontId="3" fillId="2" borderId="1" xfId="1" applyFont="1" applyFill="1" applyBorder="1"/>
    <xf numFmtId="0" fontId="18" fillId="2" borderId="0" xfId="0" applyFont="1" applyFill="1"/>
    <xf numFmtId="0" fontId="18" fillId="3" borderId="0" xfId="0" applyFont="1" applyFill="1"/>
    <xf numFmtId="0" fontId="2" fillId="0" borderId="1"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2" fillId="0" borderId="0" xfId="0" applyFont="1" applyAlignment="1">
      <alignment horizontal="center"/>
    </xf>
    <xf numFmtId="0" fontId="2" fillId="0" borderId="7" xfId="0" applyFont="1" applyBorder="1" applyAlignment="1">
      <alignment horizontal="center"/>
    </xf>
    <xf numFmtId="0" fontId="9" fillId="0" borderId="4" xfId="0" applyFont="1" applyBorder="1" applyAlignment="1">
      <alignment vertical="top" wrapText="1"/>
    </xf>
    <xf numFmtId="0" fontId="9" fillId="0" borderId="2" xfId="0" applyFont="1" applyBorder="1" applyAlignment="1">
      <alignmen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2" fillId="3" borderId="14" xfId="0" applyFont="1" applyFill="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cellXfs>
  <cellStyles count="2">
    <cellStyle name="Procent" xfId="1" builtinId="5"/>
    <cellStyle name="Standaard" xfId="0" builtinId="0"/>
  </cellStyles>
  <dxfs count="2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Huisarts</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Regiobeeld!$H$16:$H$18</c:f>
              <c:strCache>
                <c:ptCount val="3"/>
                <c:pt idx="0">
                  <c:v>Urineonderzoek</c:v>
                </c:pt>
                <c:pt idx="1">
                  <c:v>Verwijzing gynaecoloog</c:v>
                </c:pt>
                <c:pt idx="2">
                  <c:v>Verwijzing uroloog</c:v>
                </c:pt>
              </c:strCache>
            </c:strRef>
          </c:cat>
          <c:val>
            <c:numRef>
              <c:f>Regiobeeld!$I$16:$I$18</c:f>
              <c:numCache>
                <c:formatCode>0.0%</c:formatCode>
                <c:ptCount val="3"/>
                <c:pt idx="0">
                  <c:v>0.12686567164179099</c:v>
                </c:pt>
                <c:pt idx="1">
                  <c:v>8.04597701149425E-2</c:v>
                </c:pt>
                <c:pt idx="2">
                  <c:v>8.9655172413793102E-2</c:v>
                </c:pt>
              </c:numCache>
            </c:numRef>
          </c:val>
          <c:extLst>
            <c:ext xmlns:c16="http://schemas.microsoft.com/office/drawing/2014/chart" uri="{C3380CC4-5D6E-409C-BE32-E72D297353CC}">
              <c16:uniqueId val="{00000000-F270-4619-BC32-D7C78CC99278}"/>
            </c:ext>
          </c:extLst>
        </c:ser>
        <c:ser>
          <c:idx val="1"/>
          <c:order val="1"/>
          <c:tx>
            <c:v>Landelijk</c:v>
          </c:tx>
          <c:spPr>
            <a:solidFill>
              <a:schemeClr val="accent2"/>
            </a:solidFill>
            <a:ln>
              <a:noFill/>
            </a:ln>
            <a:effectLst/>
          </c:spPr>
          <c:invertIfNegative val="0"/>
          <c:cat>
            <c:strRef>
              <c:f>Regiobeeld!$H$16:$H$18</c:f>
              <c:strCache>
                <c:ptCount val="3"/>
                <c:pt idx="0">
                  <c:v>Urineonderzoek</c:v>
                </c:pt>
                <c:pt idx="1">
                  <c:v>Verwijzing gynaecoloog</c:v>
                </c:pt>
                <c:pt idx="2">
                  <c:v>Verwijzing uroloog</c:v>
                </c:pt>
              </c:strCache>
            </c:strRef>
          </c:cat>
          <c:val>
            <c:numRef>
              <c:f>Regiobeeld!$J$16:$J$18</c:f>
              <c:numCache>
                <c:formatCode>0.0%</c:formatCode>
                <c:ptCount val="3"/>
                <c:pt idx="0">
                  <c:v>8.4208315833683295E-2</c:v>
                </c:pt>
                <c:pt idx="1">
                  <c:v>9.0519758613977E-2</c:v>
                </c:pt>
                <c:pt idx="2">
                  <c:v>0.107066381156317</c:v>
                </c:pt>
              </c:numCache>
            </c:numRef>
          </c:val>
          <c:extLst>
            <c:ext xmlns:c16="http://schemas.microsoft.com/office/drawing/2014/chart" uri="{C3380CC4-5D6E-409C-BE32-E72D297353CC}">
              <c16:uniqueId val="{00000001-F270-4619-BC32-D7C78CC99278}"/>
            </c:ext>
          </c:extLst>
        </c:ser>
        <c:dLbls>
          <c:showLegendKey val="0"/>
          <c:showVal val="0"/>
          <c:showCatName val="0"/>
          <c:showSerName val="0"/>
          <c:showPercent val="0"/>
          <c:showBubbleSize val="0"/>
        </c:dLbls>
        <c:gapWidth val="182"/>
        <c:axId val="664613263"/>
        <c:axId val="664614223"/>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Regiobeeld!$H$16:$H$18</c15:sqref>
                        </c15:formulaRef>
                      </c:ext>
                    </c:extLst>
                    <c:strCache>
                      <c:ptCount val="3"/>
                      <c:pt idx="0">
                        <c:v>Urineonderzoek</c:v>
                      </c:pt>
                      <c:pt idx="1">
                        <c:v>Verwijzing gynaecoloog</c:v>
                      </c:pt>
                      <c:pt idx="2">
                        <c:v>Verwijzing uroloog</c:v>
                      </c:pt>
                    </c:strCache>
                  </c:strRef>
                </c:cat>
                <c:val>
                  <c:numRef>
                    <c:extLst>
                      <c:ext uri="{02D57815-91ED-43cb-92C2-25804820EDAC}">
                        <c15:formulaRef>
                          <c15:sqref>Regiobeeld!$K$16:$K$18</c15:sqref>
                        </c15:formulaRef>
                      </c:ext>
                    </c:extLst>
                    <c:numCache>
                      <c:formatCode>0.0%</c:formatCode>
                      <c:ptCount val="3"/>
                    </c:numCache>
                  </c:numRef>
                </c:val>
                <c:extLst>
                  <c:ext xmlns:c16="http://schemas.microsoft.com/office/drawing/2014/chart" uri="{C3380CC4-5D6E-409C-BE32-E72D297353CC}">
                    <c16:uniqueId val="{00000002-F270-4619-BC32-D7C78CC99278}"/>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Regiobeeld!$H$16:$H$18</c15:sqref>
                        </c15:formulaRef>
                      </c:ext>
                    </c:extLst>
                    <c:strCache>
                      <c:ptCount val="3"/>
                      <c:pt idx="0">
                        <c:v>Urineonderzoek</c:v>
                      </c:pt>
                      <c:pt idx="1">
                        <c:v>Verwijzing gynaecoloog</c:v>
                      </c:pt>
                      <c:pt idx="2">
                        <c:v>Verwijzing uroloog</c:v>
                      </c:pt>
                    </c:strCache>
                  </c:strRef>
                </c:cat>
                <c:val>
                  <c:numRef>
                    <c:extLst xmlns:c15="http://schemas.microsoft.com/office/drawing/2012/chart">
                      <c:ext xmlns:c15="http://schemas.microsoft.com/office/drawing/2012/chart" uri="{02D57815-91ED-43cb-92C2-25804820EDAC}">
                        <c15:formulaRef>
                          <c15:sqref>Regiobeeld!$L$16:$L$18</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F270-4619-BC32-D7C78CC99278}"/>
                  </c:ext>
                </c:extLst>
              </c15:ser>
            </c15:filteredBarSeries>
          </c:ext>
        </c:extLst>
      </c:barChart>
      <c:catAx>
        <c:axId val="6646132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664614223"/>
        <c:crosses val="autoZero"/>
        <c:auto val="1"/>
        <c:lblAlgn val="ctr"/>
        <c:lblOffset val="100"/>
        <c:noMultiLvlLbl val="0"/>
      </c:catAx>
      <c:valAx>
        <c:axId val="6646142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664613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Huisarts</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Regiobeeld!$B$16:$B$18</c:f>
              <c:strCache>
                <c:ptCount val="3"/>
                <c:pt idx="0">
                  <c:v>Urineonderzoek</c:v>
                </c:pt>
                <c:pt idx="1">
                  <c:v>Verwijzing gynaecoloog</c:v>
                </c:pt>
                <c:pt idx="2">
                  <c:v>Verwijzing uroloog</c:v>
                </c:pt>
              </c:strCache>
            </c:strRef>
          </c:cat>
          <c:val>
            <c:numRef>
              <c:f>Regiobeeld!$C$16:$C$18</c:f>
              <c:numCache>
                <c:formatCode>0.0%</c:formatCode>
                <c:ptCount val="3"/>
                <c:pt idx="0">
                  <c:v>0.13953488372093001</c:v>
                </c:pt>
                <c:pt idx="1">
                  <c:v>0.42271293375394303</c:v>
                </c:pt>
                <c:pt idx="2">
                  <c:v>0</c:v>
                </c:pt>
              </c:numCache>
            </c:numRef>
          </c:val>
          <c:extLst>
            <c:ext xmlns:c16="http://schemas.microsoft.com/office/drawing/2014/chart" uri="{C3380CC4-5D6E-409C-BE32-E72D297353CC}">
              <c16:uniqueId val="{00000000-D76D-4621-AF64-D225F790C1A4}"/>
            </c:ext>
          </c:extLst>
        </c:ser>
        <c:ser>
          <c:idx val="1"/>
          <c:order val="1"/>
          <c:tx>
            <c:v>Landelijk</c:v>
          </c:tx>
          <c:spPr>
            <a:solidFill>
              <a:schemeClr val="accent2"/>
            </a:solidFill>
            <a:ln>
              <a:noFill/>
            </a:ln>
            <a:effectLst/>
          </c:spPr>
          <c:invertIfNegative val="0"/>
          <c:cat>
            <c:strRef>
              <c:f>Regiobeeld!$B$16:$B$18</c:f>
              <c:strCache>
                <c:ptCount val="3"/>
                <c:pt idx="0">
                  <c:v>Urineonderzoek</c:v>
                </c:pt>
                <c:pt idx="1">
                  <c:v>Verwijzing gynaecoloog</c:v>
                </c:pt>
                <c:pt idx="2">
                  <c:v>Verwijzing uroloog</c:v>
                </c:pt>
              </c:strCache>
            </c:strRef>
          </c:cat>
          <c:val>
            <c:numRef>
              <c:f>Regiobeeld!$D$16:$D$18</c:f>
              <c:numCache>
                <c:formatCode>0.0%</c:formatCode>
                <c:ptCount val="3"/>
                <c:pt idx="0">
                  <c:v>8.1283089380255399E-2</c:v>
                </c:pt>
                <c:pt idx="1">
                  <c:v>0.46231884057971001</c:v>
                </c:pt>
                <c:pt idx="2">
                  <c:v>4.0579710144927505E-2</c:v>
                </c:pt>
              </c:numCache>
            </c:numRef>
          </c:val>
          <c:extLst>
            <c:ext xmlns:c16="http://schemas.microsoft.com/office/drawing/2014/chart" uri="{C3380CC4-5D6E-409C-BE32-E72D297353CC}">
              <c16:uniqueId val="{00000001-D76D-4621-AF64-D225F790C1A4}"/>
            </c:ext>
          </c:extLst>
        </c:ser>
        <c:dLbls>
          <c:showLegendKey val="0"/>
          <c:showVal val="0"/>
          <c:showCatName val="0"/>
          <c:showSerName val="0"/>
          <c:showPercent val="0"/>
          <c:showBubbleSize val="0"/>
        </c:dLbls>
        <c:gapWidth val="182"/>
        <c:axId val="686755359"/>
        <c:axId val="686753439"/>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Regiobeeld!$B$16:$B$18</c15:sqref>
                        </c15:formulaRef>
                      </c:ext>
                    </c:extLst>
                    <c:strCache>
                      <c:ptCount val="3"/>
                      <c:pt idx="0">
                        <c:v>Urineonderzoek</c:v>
                      </c:pt>
                      <c:pt idx="1">
                        <c:v>Verwijzing gynaecoloog</c:v>
                      </c:pt>
                      <c:pt idx="2">
                        <c:v>Verwijzing uroloog</c:v>
                      </c:pt>
                    </c:strCache>
                  </c:strRef>
                </c:cat>
                <c:val>
                  <c:numRef>
                    <c:extLst>
                      <c:ext uri="{02D57815-91ED-43cb-92C2-25804820EDAC}">
                        <c15:formulaRef>
                          <c15:sqref>Regiobeeld!$E$16:$E$18</c15:sqref>
                        </c15:formulaRef>
                      </c:ext>
                    </c:extLst>
                    <c:numCache>
                      <c:formatCode>0.0%</c:formatCode>
                      <c:ptCount val="3"/>
                    </c:numCache>
                  </c:numRef>
                </c:val>
                <c:extLst>
                  <c:ext xmlns:c16="http://schemas.microsoft.com/office/drawing/2014/chart" uri="{C3380CC4-5D6E-409C-BE32-E72D297353CC}">
                    <c16:uniqueId val="{00000002-D76D-4621-AF64-D225F790C1A4}"/>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Regiobeeld!$B$16:$B$18</c15:sqref>
                        </c15:formulaRef>
                      </c:ext>
                    </c:extLst>
                    <c:strCache>
                      <c:ptCount val="3"/>
                      <c:pt idx="0">
                        <c:v>Urineonderzoek</c:v>
                      </c:pt>
                      <c:pt idx="1">
                        <c:v>Verwijzing gynaecoloog</c:v>
                      </c:pt>
                      <c:pt idx="2">
                        <c:v>Verwijzing uroloog</c:v>
                      </c:pt>
                    </c:strCache>
                  </c:strRef>
                </c:cat>
                <c:val>
                  <c:numRef>
                    <c:extLst xmlns:c15="http://schemas.microsoft.com/office/drawing/2012/chart">
                      <c:ext xmlns:c15="http://schemas.microsoft.com/office/drawing/2012/chart" uri="{02D57815-91ED-43cb-92C2-25804820EDAC}">
                        <c15:formulaRef>
                          <c15:sqref>Regiobeeld!$F$16:$F$18</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D76D-4621-AF64-D225F790C1A4}"/>
                  </c:ext>
                </c:extLst>
              </c15:ser>
            </c15:filteredBarSeries>
          </c:ext>
        </c:extLst>
      </c:barChart>
      <c:catAx>
        <c:axId val="686755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686753439"/>
        <c:crosses val="autoZero"/>
        <c:auto val="1"/>
        <c:lblAlgn val="ctr"/>
        <c:lblOffset val="100"/>
        <c:noMultiLvlLbl val="0"/>
      </c:catAx>
      <c:valAx>
        <c:axId val="686753439"/>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68675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Fysiotherapeut</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Regiobeeld!$B$22:$B$28</c:f>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f>Regiobeeld!$C$22:$C$28</c:f>
              <c:numCache>
                <c:formatCode>0.0</c:formatCode>
                <c:ptCount val="7"/>
                <c:pt idx="0">
                  <c:v>53.623190000000001</c:v>
                </c:pt>
                <c:pt idx="1">
                  <c:v>46.376809999999999</c:v>
                </c:pt>
                <c:pt idx="2">
                  <c:v>85</c:v>
                </c:pt>
                <c:pt idx="3">
                  <c:v>12.5</c:v>
                </c:pt>
                <c:pt idx="4">
                  <c:v>2.5</c:v>
                </c:pt>
                <c:pt idx="5">
                  <c:v>1.1713031</c:v>
                </c:pt>
                <c:pt idx="6">
                  <c:v>98.828699999999998</c:v>
                </c:pt>
              </c:numCache>
            </c:numRef>
          </c:val>
          <c:extLst>
            <c:ext xmlns:c16="http://schemas.microsoft.com/office/drawing/2014/chart" uri="{C3380CC4-5D6E-409C-BE32-E72D297353CC}">
              <c16:uniqueId val="{00000000-F913-4653-99A4-D9DE5642D6CE}"/>
            </c:ext>
          </c:extLst>
        </c:ser>
        <c:ser>
          <c:idx val="1"/>
          <c:order val="1"/>
          <c:tx>
            <c:v>Landelijk</c:v>
          </c:tx>
          <c:spPr>
            <a:solidFill>
              <a:schemeClr val="accent2"/>
            </a:solidFill>
            <a:ln>
              <a:noFill/>
            </a:ln>
            <a:effectLst/>
          </c:spPr>
          <c:invertIfNegative val="0"/>
          <c:cat>
            <c:strRef>
              <c:f>Regiobeeld!$B$22:$B$28</c:f>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f>Regiobeeld!$D$22:$D$28</c:f>
              <c:numCache>
                <c:formatCode>0.0</c:formatCode>
                <c:ptCount val="7"/>
                <c:pt idx="0">
                  <c:v>45.8785258649675</c:v>
                </c:pt>
                <c:pt idx="1">
                  <c:v>54.1214741350325</c:v>
                </c:pt>
                <c:pt idx="2">
                  <c:v>69.759207613314402</c:v>
                </c:pt>
                <c:pt idx="3">
                  <c:v>27.478753031161503</c:v>
                </c:pt>
                <c:pt idx="4">
                  <c:v>2.7620393555240952</c:v>
                </c:pt>
                <c:pt idx="5">
                  <c:v>1.41945081410773</c:v>
                </c:pt>
                <c:pt idx="6">
                  <c:v>98.580549220231788</c:v>
                </c:pt>
              </c:numCache>
            </c:numRef>
          </c:val>
          <c:extLst>
            <c:ext xmlns:c16="http://schemas.microsoft.com/office/drawing/2014/chart" uri="{C3380CC4-5D6E-409C-BE32-E72D297353CC}">
              <c16:uniqueId val="{00000001-F913-4653-99A4-D9DE5642D6CE}"/>
            </c:ext>
          </c:extLst>
        </c:ser>
        <c:dLbls>
          <c:showLegendKey val="0"/>
          <c:showVal val="0"/>
          <c:showCatName val="0"/>
          <c:showSerName val="0"/>
          <c:showPercent val="0"/>
          <c:showBubbleSize val="0"/>
        </c:dLbls>
        <c:gapWidth val="182"/>
        <c:axId val="723249199"/>
        <c:axId val="723246799"/>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Regiobeeld!$B$22:$B$28</c15:sqref>
                        </c15:formulaRef>
                      </c:ext>
                    </c:extLst>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extLst>
                      <c:ext uri="{02D57815-91ED-43cb-92C2-25804820EDAC}">
                        <c15:formulaRef>
                          <c15:sqref>Regiobeeld!$E$22:$E$28</c15:sqref>
                        </c15:formulaRef>
                      </c:ext>
                    </c:extLst>
                    <c:numCache>
                      <c:formatCode>0%</c:formatCode>
                      <c:ptCount val="7"/>
                    </c:numCache>
                  </c:numRef>
                </c:val>
                <c:extLst>
                  <c:ext xmlns:c16="http://schemas.microsoft.com/office/drawing/2014/chart" uri="{C3380CC4-5D6E-409C-BE32-E72D297353CC}">
                    <c16:uniqueId val="{00000002-F913-4653-99A4-D9DE5642D6CE}"/>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Regiobeeld!$B$22:$B$28</c15:sqref>
                        </c15:formulaRef>
                      </c:ext>
                    </c:extLst>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extLst xmlns:c15="http://schemas.microsoft.com/office/drawing/2012/chart">
                      <c:ext xmlns:c15="http://schemas.microsoft.com/office/drawing/2012/chart" uri="{02D57815-91ED-43cb-92C2-25804820EDAC}">
                        <c15:formulaRef>
                          <c15:sqref>Regiobeeld!$F$22:$F$28</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F913-4653-99A4-D9DE5642D6CE}"/>
                  </c:ext>
                </c:extLst>
              </c15:ser>
            </c15:filteredBarSeries>
          </c:ext>
        </c:extLst>
      </c:barChart>
      <c:catAx>
        <c:axId val="72324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23246799"/>
        <c:crosses val="autoZero"/>
        <c:auto val="1"/>
        <c:lblAlgn val="ctr"/>
        <c:lblOffset val="100"/>
        <c:noMultiLvlLbl val="0"/>
      </c:catAx>
      <c:valAx>
        <c:axId val="723246799"/>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23249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b="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Fysiotherapeut</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Regiobeeld!$H$22:$H$28</c:f>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f>Regiobeeld!$I$22:$I$28</c:f>
              <c:numCache>
                <c:formatCode>0.0</c:formatCode>
                <c:ptCount val="7"/>
                <c:pt idx="0">
                  <c:v>2.8846150000000002</c:v>
                </c:pt>
                <c:pt idx="1">
                  <c:v>97.115385000000003</c:v>
                </c:pt>
                <c:pt idx="2">
                  <c:v>97.435900000000004</c:v>
                </c:pt>
                <c:pt idx="3">
                  <c:v>0</c:v>
                </c:pt>
                <c:pt idx="4">
                  <c:v>2.5640999999999963</c:v>
                </c:pt>
                <c:pt idx="5">
                  <c:v>72.727270000000004</c:v>
                </c:pt>
                <c:pt idx="6">
                  <c:v>27.272727000000003</c:v>
                </c:pt>
              </c:numCache>
            </c:numRef>
          </c:val>
          <c:extLst>
            <c:ext xmlns:c16="http://schemas.microsoft.com/office/drawing/2014/chart" uri="{C3380CC4-5D6E-409C-BE32-E72D297353CC}">
              <c16:uniqueId val="{00000000-454D-4147-98E3-5EDC291B8925}"/>
            </c:ext>
          </c:extLst>
        </c:ser>
        <c:ser>
          <c:idx val="1"/>
          <c:order val="1"/>
          <c:tx>
            <c:v>Landelijk</c:v>
          </c:tx>
          <c:spPr>
            <a:solidFill>
              <a:schemeClr val="accent2"/>
            </a:solidFill>
            <a:ln>
              <a:noFill/>
            </a:ln>
            <a:effectLst/>
          </c:spPr>
          <c:invertIfNegative val="0"/>
          <c:cat>
            <c:strRef>
              <c:f>Regiobeeld!$H$22:$H$28</c:f>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f>Regiobeeld!$J$22:$J$28</c:f>
              <c:numCache>
                <c:formatCode>0.0</c:formatCode>
                <c:ptCount val="7"/>
                <c:pt idx="0">
                  <c:v>14.131218554794501</c:v>
                </c:pt>
                <c:pt idx="1">
                  <c:v>85.868781445205499</c:v>
                </c:pt>
                <c:pt idx="2">
                  <c:v>74.146341780487802</c:v>
                </c:pt>
                <c:pt idx="3">
                  <c:v>23.841463460365901</c:v>
                </c:pt>
                <c:pt idx="4">
                  <c:v>2.012194759146297</c:v>
                </c:pt>
                <c:pt idx="5">
                  <c:v>65.539275932044902</c:v>
                </c:pt>
                <c:pt idx="6">
                  <c:v>34.460723345776202</c:v>
                </c:pt>
              </c:numCache>
            </c:numRef>
          </c:val>
          <c:extLst>
            <c:ext xmlns:c16="http://schemas.microsoft.com/office/drawing/2014/chart" uri="{C3380CC4-5D6E-409C-BE32-E72D297353CC}">
              <c16:uniqueId val="{00000001-454D-4147-98E3-5EDC291B8925}"/>
            </c:ext>
          </c:extLst>
        </c:ser>
        <c:dLbls>
          <c:showLegendKey val="0"/>
          <c:showVal val="0"/>
          <c:showCatName val="0"/>
          <c:showSerName val="0"/>
          <c:showPercent val="0"/>
          <c:showBubbleSize val="0"/>
        </c:dLbls>
        <c:gapWidth val="182"/>
        <c:axId val="410976015"/>
        <c:axId val="410972175"/>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Regiobeeld!$H$22:$H$28</c15:sqref>
                        </c15:formulaRef>
                      </c:ext>
                    </c:extLst>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extLst>
                      <c:ext uri="{02D57815-91ED-43cb-92C2-25804820EDAC}">
                        <c15:formulaRef>
                          <c15:sqref>Regiobeeld!$K$22:$K$28</c15:sqref>
                        </c15:formulaRef>
                      </c:ext>
                    </c:extLst>
                    <c:numCache>
                      <c:formatCode>0.0%</c:formatCode>
                      <c:ptCount val="7"/>
                    </c:numCache>
                  </c:numRef>
                </c:val>
                <c:extLst>
                  <c:ext xmlns:c16="http://schemas.microsoft.com/office/drawing/2014/chart" uri="{C3380CC4-5D6E-409C-BE32-E72D297353CC}">
                    <c16:uniqueId val="{00000002-454D-4147-98E3-5EDC291B8925}"/>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Regiobeeld!$H$22:$H$28</c15:sqref>
                        </c15:formulaRef>
                      </c:ext>
                    </c:extLst>
                    <c:strCache>
                      <c:ptCount val="7"/>
                      <c:pt idx="0">
                        <c:v>Zonder verwijzing (DTF)</c:v>
                      </c:pt>
                      <c:pt idx="1">
                        <c:v>Met verwijzing</c:v>
                      </c:pt>
                      <c:pt idx="2">
                        <c:v>  Verwijzing door huisarts</c:v>
                      </c:pt>
                      <c:pt idx="3">
                        <c:v>  Verwijzing door ziekenhuis</c:v>
                      </c:pt>
                      <c:pt idx="4">
                        <c:v>  Verwijzing overig</c:v>
                      </c:pt>
                      <c:pt idx="5">
                        <c:v>Vergoed vanuit ZVW</c:v>
                      </c:pt>
                      <c:pt idx="6">
                        <c:v>Niet vergoed vanuit ZVW</c:v>
                      </c:pt>
                    </c:strCache>
                  </c:strRef>
                </c:cat>
                <c:val>
                  <c:numRef>
                    <c:extLst xmlns:c15="http://schemas.microsoft.com/office/drawing/2012/chart">
                      <c:ext xmlns:c15="http://schemas.microsoft.com/office/drawing/2012/chart" uri="{02D57815-91ED-43cb-92C2-25804820EDAC}">
                        <c15:formulaRef>
                          <c15:sqref>Regiobeeld!$L$22:$L$28</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454D-4147-98E3-5EDC291B8925}"/>
                  </c:ext>
                </c:extLst>
              </c15:ser>
            </c15:filteredBarSeries>
          </c:ext>
        </c:extLst>
      </c:barChart>
      <c:catAx>
        <c:axId val="4109760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410972175"/>
        <c:crosses val="autoZero"/>
        <c:auto val="1"/>
        <c:lblAlgn val="ctr"/>
        <c:lblOffset val="100"/>
        <c:noMultiLvlLbl val="0"/>
      </c:catAx>
      <c:valAx>
        <c:axId val="41097217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410976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b="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Regiobeeld!$B$30:$B$31</c:f>
              <c:strCache>
                <c:ptCount val="2"/>
                <c:pt idx="0">
                  <c:v>Vrouwen met 1e policonsult</c:v>
                </c:pt>
                <c:pt idx="1">
                  <c:v>Vrouwen met een behandeling</c:v>
                </c:pt>
              </c:strCache>
            </c:strRef>
          </c:cat>
          <c:val>
            <c:numRef>
              <c:f>Regiobeeld!$C$30:$C$31</c:f>
              <c:numCache>
                <c:formatCode>0.00</c:formatCode>
                <c:ptCount val="2"/>
                <c:pt idx="0">
                  <c:v>4.1397781433210996</c:v>
                </c:pt>
                <c:pt idx="1">
                  <c:v>1.14724366274411</c:v>
                </c:pt>
              </c:numCache>
            </c:numRef>
          </c:val>
          <c:extLst>
            <c:ext xmlns:c16="http://schemas.microsoft.com/office/drawing/2014/chart" uri="{C3380CC4-5D6E-409C-BE32-E72D297353CC}">
              <c16:uniqueId val="{00000000-6902-4CCC-8293-A80D944B64EA}"/>
            </c:ext>
          </c:extLst>
        </c:ser>
        <c:ser>
          <c:idx val="1"/>
          <c:order val="1"/>
          <c:tx>
            <c:v>Landelijk</c:v>
          </c:tx>
          <c:spPr>
            <a:solidFill>
              <a:schemeClr val="accent2"/>
            </a:solidFill>
            <a:ln>
              <a:noFill/>
            </a:ln>
            <a:effectLst/>
          </c:spPr>
          <c:invertIfNegative val="0"/>
          <c:cat>
            <c:strRef>
              <c:f>Regiobeeld!$B$30:$B$31</c:f>
              <c:strCache>
                <c:ptCount val="2"/>
                <c:pt idx="0">
                  <c:v>Vrouwen met 1e policonsult</c:v>
                </c:pt>
                <c:pt idx="1">
                  <c:v>Vrouwen met een behandeling</c:v>
                </c:pt>
              </c:strCache>
            </c:strRef>
          </c:cat>
          <c:val>
            <c:numRef>
              <c:f>Regiobeeld!$D$30:$D$31</c:f>
              <c:numCache>
                <c:formatCode>0.00</c:formatCode>
                <c:ptCount val="2"/>
                <c:pt idx="0">
                  <c:v>4.2500963567053001</c:v>
                </c:pt>
                <c:pt idx="1">
                  <c:v>1.1285436009035299</c:v>
                </c:pt>
              </c:numCache>
            </c:numRef>
          </c:val>
          <c:extLst>
            <c:ext xmlns:c16="http://schemas.microsoft.com/office/drawing/2014/chart" uri="{C3380CC4-5D6E-409C-BE32-E72D297353CC}">
              <c16:uniqueId val="{00000001-6902-4CCC-8293-A80D944B64EA}"/>
            </c:ext>
          </c:extLst>
        </c:ser>
        <c:dLbls>
          <c:showLegendKey val="0"/>
          <c:showVal val="0"/>
          <c:showCatName val="0"/>
          <c:showSerName val="0"/>
          <c:showPercent val="0"/>
          <c:showBubbleSize val="0"/>
        </c:dLbls>
        <c:gapWidth val="182"/>
        <c:axId val="762043007"/>
        <c:axId val="762039167"/>
      </c:barChart>
      <c:catAx>
        <c:axId val="762043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39167"/>
        <c:crosses val="autoZero"/>
        <c:auto val="1"/>
        <c:lblAlgn val="ctr"/>
        <c:lblOffset val="100"/>
        <c:noMultiLvlLbl val="0"/>
      </c:catAx>
      <c:valAx>
        <c:axId val="762039167"/>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4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Regiobeeld!$H$30:$H$33</c:f>
              <c:strCache>
                <c:ptCount val="4"/>
                <c:pt idx="0">
                  <c:v>Vrouwen met eerste policonsult (G25)</c:v>
                </c:pt>
                <c:pt idx="1">
                  <c:v>Vrouwen met eerste policonsult (034)</c:v>
                </c:pt>
                <c:pt idx="2">
                  <c:v>Vrouwen met eerste policonsult (035)</c:v>
                </c:pt>
                <c:pt idx="3">
                  <c:v>Vrouwen met een behandeling</c:v>
                </c:pt>
              </c:strCache>
            </c:strRef>
          </c:cat>
          <c:val>
            <c:numRef>
              <c:f>Regiobeeld!$I$30:$I$33</c:f>
              <c:numCache>
                <c:formatCode>0.00</c:formatCode>
                <c:ptCount val="4"/>
                <c:pt idx="0">
                  <c:v>4.1397781433210996</c:v>
                </c:pt>
                <c:pt idx="1">
                  <c:v>0.53987937070310899</c:v>
                </c:pt>
                <c:pt idx="2">
                  <c:v>0.75920536505124603</c:v>
                </c:pt>
                <c:pt idx="3">
                  <c:v>1.26745117887722</c:v>
                </c:pt>
              </c:numCache>
            </c:numRef>
          </c:val>
          <c:extLst>
            <c:ext xmlns:c16="http://schemas.microsoft.com/office/drawing/2014/chart" uri="{C3380CC4-5D6E-409C-BE32-E72D297353CC}">
              <c16:uniqueId val="{00000000-13D8-4C48-ADFD-CEEC8F6810BF}"/>
            </c:ext>
          </c:extLst>
        </c:ser>
        <c:ser>
          <c:idx val="1"/>
          <c:order val="1"/>
          <c:tx>
            <c:v>Landelijk</c:v>
          </c:tx>
          <c:spPr>
            <a:solidFill>
              <a:schemeClr val="accent2"/>
            </a:solidFill>
            <a:ln>
              <a:noFill/>
            </a:ln>
            <a:effectLst/>
          </c:spPr>
          <c:invertIfNegative val="0"/>
          <c:cat>
            <c:strRef>
              <c:f>Regiobeeld!$H$30:$H$33</c:f>
              <c:strCache>
                <c:ptCount val="4"/>
                <c:pt idx="0">
                  <c:v>Vrouwen met eerste policonsult (G25)</c:v>
                </c:pt>
                <c:pt idx="1">
                  <c:v>Vrouwen met eerste policonsult (034)</c:v>
                </c:pt>
                <c:pt idx="2">
                  <c:v>Vrouwen met eerste policonsult (035)</c:v>
                </c:pt>
                <c:pt idx="3">
                  <c:v>Vrouwen met een behandeling</c:v>
                </c:pt>
              </c:strCache>
            </c:strRef>
          </c:cat>
          <c:val>
            <c:numRef>
              <c:f>Regiobeeld!$J$30:$J$33</c:f>
              <c:numCache>
                <c:formatCode>0.00</c:formatCode>
                <c:ptCount val="4"/>
                <c:pt idx="0">
                  <c:v>4.2500963567053001</c:v>
                </c:pt>
                <c:pt idx="1">
                  <c:v>0.58698135678330998</c:v>
                </c:pt>
                <c:pt idx="2">
                  <c:v>1.09502822514705</c:v>
                </c:pt>
                <c:pt idx="3">
                  <c:v>0.98234722044853995</c:v>
                </c:pt>
              </c:numCache>
            </c:numRef>
          </c:val>
          <c:extLst>
            <c:ext xmlns:c16="http://schemas.microsoft.com/office/drawing/2014/chart" uri="{C3380CC4-5D6E-409C-BE32-E72D297353CC}">
              <c16:uniqueId val="{00000001-13D8-4C48-ADFD-CEEC8F6810BF}"/>
            </c:ext>
          </c:extLst>
        </c:ser>
        <c:dLbls>
          <c:showLegendKey val="0"/>
          <c:showVal val="0"/>
          <c:showCatName val="0"/>
          <c:showSerName val="0"/>
          <c:showPercent val="0"/>
          <c:showBubbleSize val="0"/>
        </c:dLbls>
        <c:gapWidth val="182"/>
        <c:axId val="770304239"/>
        <c:axId val="770301839"/>
      </c:barChart>
      <c:catAx>
        <c:axId val="7703042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70301839"/>
        <c:crosses val="autoZero"/>
        <c:auto val="1"/>
        <c:lblAlgn val="ctr"/>
        <c:lblOffset val="100"/>
        <c:noMultiLvlLbl val="0"/>
      </c:catAx>
      <c:valAx>
        <c:axId val="770301839"/>
        <c:scaling>
          <c:orientation val="minMax"/>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70304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 (diagnostiek)</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col"/>
        <c:grouping val="clustered"/>
        <c:varyColors val="0"/>
        <c:ser>
          <c:idx val="0"/>
          <c:order val="0"/>
          <c:tx>
            <c:v>Regio</c:v>
          </c:tx>
          <c:spPr>
            <a:solidFill>
              <a:schemeClr val="accent1"/>
            </a:solidFill>
            <a:ln>
              <a:noFill/>
            </a:ln>
            <a:effectLst/>
          </c:spPr>
          <c:invertIfNegative val="0"/>
          <c:cat>
            <c:strRef>
              <c:f>Regiobeeld!$B$34:$B$37</c:f>
              <c:strCache>
                <c:ptCount val="4"/>
                <c:pt idx="0">
                  <c:v>  ZA 39492</c:v>
                </c:pt>
                <c:pt idx="1">
                  <c:v>  ZA 39870</c:v>
                </c:pt>
                <c:pt idx="2">
                  <c:v>  ZA 39876</c:v>
                </c:pt>
                <c:pt idx="3">
                  <c:v>  ZA 87097</c:v>
                </c:pt>
              </c:strCache>
            </c:strRef>
          </c:cat>
          <c:val>
            <c:numRef>
              <c:f>Regiobeeld!$C$34:$C$37</c:f>
              <c:numCache>
                <c:formatCode>0.0%</c:formatCode>
                <c:ptCount val="4"/>
                <c:pt idx="0">
                  <c:v>0.887709497206704</c:v>
                </c:pt>
                <c:pt idx="1">
                  <c:v>1.34078212290503E-2</c:v>
                </c:pt>
                <c:pt idx="2">
                  <c:v>0</c:v>
                </c:pt>
                <c:pt idx="3">
                  <c:v>0</c:v>
                </c:pt>
              </c:numCache>
            </c:numRef>
          </c:val>
          <c:extLst>
            <c:ext xmlns:c16="http://schemas.microsoft.com/office/drawing/2014/chart" uri="{C3380CC4-5D6E-409C-BE32-E72D297353CC}">
              <c16:uniqueId val="{00000000-47B5-4B6E-979F-14ADD1993B42}"/>
            </c:ext>
          </c:extLst>
        </c:ser>
        <c:ser>
          <c:idx val="1"/>
          <c:order val="1"/>
          <c:tx>
            <c:v>Landelijk</c:v>
          </c:tx>
          <c:spPr>
            <a:solidFill>
              <a:schemeClr val="accent2"/>
            </a:solidFill>
            <a:ln>
              <a:noFill/>
            </a:ln>
            <a:effectLst/>
          </c:spPr>
          <c:invertIfNegative val="0"/>
          <c:cat>
            <c:strRef>
              <c:f>Regiobeeld!$B$34:$B$37</c:f>
              <c:strCache>
                <c:ptCount val="4"/>
                <c:pt idx="0">
                  <c:v>  ZA 39492</c:v>
                </c:pt>
                <c:pt idx="1">
                  <c:v>  ZA 39870</c:v>
                </c:pt>
                <c:pt idx="2">
                  <c:v>  ZA 39876</c:v>
                </c:pt>
                <c:pt idx="3">
                  <c:v>  ZA 87097</c:v>
                </c:pt>
              </c:strCache>
            </c:strRef>
          </c:cat>
          <c:val>
            <c:numRef>
              <c:f>Regiobeeld!$D$34:$D$37</c:f>
              <c:numCache>
                <c:formatCode>0.0%</c:formatCode>
                <c:ptCount val="4"/>
                <c:pt idx="0">
                  <c:v>0.74720438858245197</c:v>
                </c:pt>
                <c:pt idx="1">
                  <c:v>2.28170117852729E-2</c:v>
                </c:pt>
                <c:pt idx="2">
                  <c:v>4.5212044488651801E-4</c:v>
                </c:pt>
                <c:pt idx="3">
                  <c:v>2.9538535732585801E-3</c:v>
                </c:pt>
              </c:numCache>
            </c:numRef>
          </c:val>
          <c:extLst>
            <c:ext xmlns:c16="http://schemas.microsoft.com/office/drawing/2014/chart" uri="{C3380CC4-5D6E-409C-BE32-E72D297353CC}">
              <c16:uniqueId val="{00000001-47B5-4B6E-979F-14ADD1993B42}"/>
            </c:ext>
          </c:extLst>
        </c:ser>
        <c:dLbls>
          <c:showLegendKey val="0"/>
          <c:showVal val="0"/>
          <c:showCatName val="0"/>
          <c:showSerName val="0"/>
          <c:showPercent val="0"/>
          <c:showBubbleSize val="0"/>
        </c:dLbls>
        <c:gapWidth val="219"/>
        <c:overlap val="-27"/>
        <c:axId val="730491215"/>
        <c:axId val="730486895"/>
      </c:barChart>
      <c:catAx>
        <c:axId val="73049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30486895"/>
        <c:crosses val="autoZero"/>
        <c:auto val="1"/>
        <c:lblAlgn val="ctr"/>
        <c:lblOffset val="100"/>
        <c:noMultiLvlLbl val="0"/>
      </c:catAx>
      <c:valAx>
        <c:axId val="730486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30491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 (diagnostiek)</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col"/>
        <c:grouping val="clustered"/>
        <c:varyColors val="0"/>
        <c:ser>
          <c:idx val="0"/>
          <c:order val="0"/>
          <c:tx>
            <c:v>Regio</c:v>
          </c:tx>
          <c:spPr>
            <a:solidFill>
              <a:schemeClr val="accent1"/>
            </a:solidFill>
            <a:ln>
              <a:noFill/>
            </a:ln>
            <a:effectLst/>
          </c:spPr>
          <c:invertIfNegative val="0"/>
          <c:cat>
            <c:strRef>
              <c:f>Regiobeeld!$H$36:$H$41</c:f>
              <c:strCache>
                <c:ptCount val="6"/>
                <c:pt idx="0">
                  <c:v>  ZA 39492</c:v>
                </c:pt>
                <c:pt idx="1">
                  <c:v>  ZA 39865</c:v>
                </c:pt>
                <c:pt idx="2">
                  <c:v>  ZA 39870</c:v>
                </c:pt>
                <c:pt idx="3">
                  <c:v>  ZA 39876</c:v>
                </c:pt>
                <c:pt idx="4">
                  <c:v>  ZA 87097</c:v>
                </c:pt>
                <c:pt idx="5">
                  <c:v>  ZA 39859</c:v>
                </c:pt>
              </c:strCache>
            </c:strRef>
          </c:cat>
          <c:val>
            <c:numRef>
              <c:f>Regiobeeld!$I$36:$I$41</c:f>
              <c:numCache>
                <c:formatCode>0.0%</c:formatCode>
                <c:ptCount val="6"/>
                <c:pt idx="0">
                  <c:v>0.84532204983544901</c:v>
                </c:pt>
                <c:pt idx="1">
                  <c:v>0.181946403385049</c:v>
                </c:pt>
                <c:pt idx="2">
                  <c:v>6.2999529854254804E-2</c:v>
                </c:pt>
                <c:pt idx="3">
                  <c:v>0</c:v>
                </c:pt>
                <c:pt idx="4">
                  <c:v>0</c:v>
                </c:pt>
                <c:pt idx="5">
                  <c:v>0.220968500235073</c:v>
                </c:pt>
              </c:numCache>
            </c:numRef>
          </c:val>
          <c:extLst>
            <c:ext xmlns:c16="http://schemas.microsoft.com/office/drawing/2014/chart" uri="{C3380CC4-5D6E-409C-BE32-E72D297353CC}">
              <c16:uniqueId val="{00000000-D561-4CE0-86E5-2FD1F3852D8D}"/>
            </c:ext>
          </c:extLst>
        </c:ser>
        <c:ser>
          <c:idx val="1"/>
          <c:order val="1"/>
          <c:tx>
            <c:strRef>
              <c:f>Regiobeeld!$J$34</c:f>
              <c:strCache>
                <c:ptCount val="1"/>
                <c:pt idx="0">
                  <c:v>Landelijk</c:v>
                </c:pt>
              </c:strCache>
            </c:strRef>
          </c:tx>
          <c:spPr>
            <a:solidFill>
              <a:schemeClr val="accent2"/>
            </a:solidFill>
            <a:ln>
              <a:noFill/>
            </a:ln>
            <a:effectLst/>
          </c:spPr>
          <c:invertIfNegative val="0"/>
          <c:cat>
            <c:strRef>
              <c:f>Regiobeeld!$H$36:$H$41</c:f>
              <c:strCache>
                <c:ptCount val="6"/>
                <c:pt idx="0">
                  <c:v>  ZA 39492</c:v>
                </c:pt>
                <c:pt idx="1">
                  <c:v>  ZA 39865</c:v>
                </c:pt>
                <c:pt idx="2">
                  <c:v>  ZA 39870</c:v>
                </c:pt>
                <c:pt idx="3">
                  <c:v>  ZA 39876</c:v>
                </c:pt>
                <c:pt idx="4">
                  <c:v>  ZA 87097</c:v>
                </c:pt>
                <c:pt idx="5">
                  <c:v>  ZA 39859</c:v>
                </c:pt>
              </c:strCache>
            </c:strRef>
          </c:cat>
          <c:val>
            <c:numRef>
              <c:f>Regiobeeld!$J$36:$J$41</c:f>
              <c:numCache>
                <c:formatCode>0.0%</c:formatCode>
                <c:ptCount val="6"/>
                <c:pt idx="0">
                  <c:v>0.72192875841436099</c:v>
                </c:pt>
                <c:pt idx="1">
                  <c:v>0.24167913238593899</c:v>
                </c:pt>
                <c:pt idx="2">
                  <c:v>7.6313575168287198E-2</c:v>
                </c:pt>
                <c:pt idx="3">
                  <c:v>4.44091249065071E-4</c:v>
                </c:pt>
                <c:pt idx="4">
                  <c:v>2.9917726252804799E-3</c:v>
                </c:pt>
                <c:pt idx="5">
                  <c:v>0.19727000747943199</c:v>
                </c:pt>
              </c:numCache>
            </c:numRef>
          </c:val>
          <c:extLst>
            <c:ext xmlns:c16="http://schemas.microsoft.com/office/drawing/2014/chart" uri="{C3380CC4-5D6E-409C-BE32-E72D297353CC}">
              <c16:uniqueId val="{00000001-D561-4CE0-86E5-2FD1F3852D8D}"/>
            </c:ext>
          </c:extLst>
        </c:ser>
        <c:dLbls>
          <c:showLegendKey val="0"/>
          <c:showVal val="0"/>
          <c:showCatName val="0"/>
          <c:showSerName val="0"/>
          <c:showPercent val="0"/>
          <c:showBubbleSize val="0"/>
        </c:dLbls>
        <c:gapWidth val="219"/>
        <c:overlap val="-27"/>
        <c:axId val="771761759"/>
        <c:axId val="771763199"/>
      </c:barChart>
      <c:catAx>
        <c:axId val="77176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71763199"/>
        <c:crosses val="autoZero"/>
        <c:auto val="1"/>
        <c:lblAlgn val="ctr"/>
        <c:lblOffset val="100"/>
        <c:noMultiLvlLbl val="0"/>
      </c:catAx>
      <c:valAx>
        <c:axId val="771763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71761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 (behandeling)</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barChart>
        <c:barDir val="bar"/>
        <c:grouping val="clustered"/>
        <c:varyColors val="0"/>
        <c:ser>
          <c:idx val="0"/>
          <c:order val="0"/>
          <c:tx>
            <c:v>Regio</c:v>
          </c:tx>
          <c:spPr>
            <a:solidFill>
              <a:schemeClr val="accent1"/>
            </a:solidFill>
            <a:ln>
              <a:noFill/>
            </a:ln>
            <a:effectLst/>
          </c:spPr>
          <c:invertIfNegative val="0"/>
          <c:cat>
            <c:strRef>
              <c:f>Regiobeeld!$B$39:$B$56</c:f>
              <c:strCache>
                <c:ptCount val="18"/>
                <c:pt idx="0">
                  <c:v>  ZA 37111</c:v>
                </c:pt>
                <c:pt idx="1">
                  <c:v>  ZA 37113</c:v>
                </c:pt>
                <c:pt idx="2">
                  <c:v>  ZA 37131</c:v>
                </c:pt>
                <c:pt idx="3">
                  <c:v>  ZA 37263</c:v>
                </c:pt>
                <c:pt idx="4">
                  <c:v>  ZA 37264</c:v>
                </c:pt>
                <c:pt idx="5">
                  <c:v>  ZA 37265</c:v>
                </c:pt>
                <c:pt idx="6">
                  <c:v>  ZA 37268</c:v>
                </c:pt>
                <c:pt idx="7">
                  <c:v>  ZA 37269</c:v>
                </c:pt>
                <c:pt idx="8">
                  <c:v>  ZA 37370</c:v>
                </c:pt>
                <c:pt idx="9">
                  <c:v>  ZA 37380</c:v>
                </c:pt>
                <c:pt idx="10">
                  <c:v>  ZA 37381</c:v>
                </c:pt>
                <c:pt idx="11">
                  <c:v>  ZA 37382</c:v>
                </c:pt>
                <c:pt idx="12">
                  <c:v>  ZA 37383</c:v>
                </c:pt>
                <c:pt idx="13">
                  <c:v>  ZA 37384</c:v>
                </c:pt>
                <c:pt idx="14">
                  <c:v>  ZA 37385</c:v>
                </c:pt>
                <c:pt idx="15">
                  <c:v>  ZA 37347</c:v>
                </c:pt>
                <c:pt idx="16">
                  <c:v>  ZA 39885</c:v>
                </c:pt>
                <c:pt idx="17">
                  <c:v>  ZA 37266</c:v>
                </c:pt>
              </c:strCache>
            </c:strRef>
          </c:cat>
          <c:val>
            <c:numRef>
              <c:f>Regiobeeld!$C$39:$C$56</c:f>
              <c:numCache>
                <c:formatCode>0.0%</c:formatCode>
                <c:ptCount val="18"/>
                <c:pt idx="0">
                  <c:v>0</c:v>
                </c:pt>
                <c:pt idx="1">
                  <c:v>7.2625698324022296E-3</c:v>
                </c:pt>
                <c:pt idx="2">
                  <c:v>0</c:v>
                </c:pt>
                <c:pt idx="3">
                  <c:v>0.100558659217877</c:v>
                </c:pt>
                <c:pt idx="4">
                  <c:v>3.8547486033519603E-2</c:v>
                </c:pt>
                <c:pt idx="5">
                  <c:v>2.68156424581006E-2</c:v>
                </c:pt>
                <c:pt idx="6">
                  <c:v>0</c:v>
                </c:pt>
                <c:pt idx="7">
                  <c:v>0</c:v>
                </c:pt>
                <c:pt idx="8">
                  <c:v>1.2290502793296101E-2</c:v>
                </c:pt>
                <c:pt idx="9">
                  <c:v>7.2625698324022296E-3</c:v>
                </c:pt>
                <c:pt idx="10">
                  <c:v>0</c:v>
                </c:pt>
                <c:pt idx="11">
                  <c:v>0</c:v>
                </c:pt>
                <c:pt idx="12">
                  <c:v>0</c:v>
                </c:pt>
                <c:pt idx="13">
                  <c:v>1.50837988826816E-2</c:v>
                </c:pt>
                <c:pt idx="14">
                  <c:v>6.9832402234636895E-2</c:v>
                </c:pt>
                <c:pt idx="15">
                  <c:v>5.5865921787709499E-3</c:v>
                </c:pt>
                <c:pt idx="16">
                  <c:v>0</c:v>
                </c:pt>
                <c:pt idx="17">
                  <c:v>0</c:v>
                </c:pt>
              </c:numCache>
            </c:numRef>
          </c:val>
          <c:extLst>
            <c:ext xmlns:c16="http://schemas.microsoft.com/office/drawing/2014/chart" uri="{C3380CC4-5D6E-409C-BE32-E72D297353CC}">
              <c16:uniqueId val="{00000000-0739-4B88-863F-B0A07B958AB5}"/>
            </c:ext>
          </c:extLst>
        </c:ser>
        <c:ser>
          <c:idx val="1"/>
          <c:order val="1"/>
          <c:tx>
            <c:v>Landelijk</c:v>
          </c:tx>
          <c:spPr>
            <a:solidFill>
              <a:schemeClr val="accent2"/>
            </a:solidFill>
            <a:ln>
              <a:noFill/>
            </a:ln>
            <a:effectLst/>
          </c:spPr>
          <c:invertIfNegative val="0"/>
          <c:cat>
            <c:strRef>
              <c:f>Regiobeeld!$B$39:$B$56</c:f>
              <c:strCache>
                <c:ptCount val="18"/>
                <c:pt idx="0">
                  <c:v>  ZA 37111</c:v>
                </c:pt>
                <c:pt idx="1">
                  <c:v>  ZA 37113</c:v>
                </c:pt>
                <c:pt idx="2">
                  <c:v>  ZA 37131</c:v>
                </c:pt>
                <c:pt idx="3">
                  <c:v>  ZA 37263</c:v>
                </c:pt>
                <c:pt idx="4">
                  <c:v>  ZA 37264</c:v>
                </c:pt>
                <c:pt idx="5">
                  <c:v>  ZA 37265</c:v>
                </c:pt>
                <c:pt idx="6">
                  <c:v>  ZA 37268</c:v>
                </c:pt>
                <c:pt idx="7">
                  <c:v>  ZA 37269</c:v>
                </c:pt>
                <c:pt idx="8">
                  <c:v>  ZA 37370</c:v>
                </c:pt>
                <c:pt idx="9">
                  <c:v>  ZA 37380</c:v>
                </c:pt>
                <c:pt idx="10">
                  <c:v>  ZA 37381</c:v>
                </c:pt>
                <c:pt idx="11">
                  <c:v>  ZA 37382</c:v>
                </c:pt>
                <c:pt idx="12">
                  <c:v>  ZA 37383</c:v>
                </c:pt>
                <c:pt idx="13">
                  <c:v>  ZA 37384</c:v>
                </c:pt>
                <c:pt idx="14">
                  <c:v>  ZA 37385</c:v>
                </c:pt>
                <c:pt idx="15">
                  <c:v>  ZA 37347</c:v>
                </c:pt>
                <c:pt idx="16">
                  <c:v>  ZA 39885</c:v>
                </c:pt>
                <c:pt idx="17">
                  <c:v>  ZA 37266</c:v>
                </c:pt>
              </c:strCache>
            </c:strRef>
          </c:cat>
          <c:val>
            <c:numRef>
              <c:f>Regiobeeld!$D$39:$D$56</c:f>
              <c:numCache>
                <c:formatCode>0.0%</c:formatCode>
                <c:ptCount val="18"/>
                <c:pt idx="0">
                  <c:v>0</c:v>
                </c:pt>
                <c:pt idx="1">
                  <c:v>3.1045603882207599E-3</c:v>
                </c:pt>
                <c:pt idx="2">
                  <c:v>6.9023721252674999E-3</c:v>
                </c:pt>
                <c:pt idx="3">
                  <c:v>9.9074660156132296E-2</c:v>
                </c:pt>
                <c:pt idx="4">
                  <c:v>2.0827681827772299E-2</c:v>
                </c:pt>
                <c:pt idx="5">
                  <c:v>3.5174970612171098E-2</c:v>
                </c:pt>
                <c:pt idx="6">
                  <c:v>3.0141362992434501E-3</c:v>
                </c:pt>
                <c:pt idx="7">
                  <c:v>1.1152304307200801E-3</c:v>
                </c:pt>
                <c:pt idx="8">
                  <c:v>3.6169635590921402E-3</c:v>
                </c:pt>
                <c:pt idx="9">
                  <c:v>2.2907435874250201E-3</c:v>
                </c:pt>
                <c:pt idx="10">
                  <c:v>4.2197908189408299E-4</c:v>
                </c:pt>
                <c:pt idx="11">
                  <c:v>0</c:v>
                </c:pt>
                <c:pt idx="12">
                  <c:v>0</c:v>
                </c:pt>
                <c:pt idx="13">
                  <c:v>8.13816800795732E-3</c:v>
                </c:pt>
                <c:pt idx="14">
                  <c:v>7.0108810320402698E-2</c:v>
                </c:pt>
                <c:pt idx="15">
                  <c:v>4.9431835307592598E-3</c:v>
                </c:pt>
                <c:pt idx="16">
                  <c:v>2.9538535732585801E-3</c:v>
                </c:pt>
                <c:pt idx="17">
                  <c:v>0</c:v>
                </c:pt>
              </c:numCache>
            </c:numRef>
          </c:val>
          <c:extLst>
            <c:ext xmlns:c16="http://schemas.microsoft.com/office/drawing/2014/chart" uri="{C3380CC4-5D6E-409C-BE32-E72D297353CC}">
              <c16:uniqueId val="{00000001-0739-4B88-863F-B0A07B958AB5}"/>
            </c:ext>
          </c:extLst>
        </c:ser>
        <c:dLbls>
          <c:showLegendKey val="0"/>
          <c:showVal val="0"/>
          <c:showCatName val="0"/>
          <c:showSerName val="0"/>
          <c:showPercent val="0"/>
          <c:showBubbleSize val="0"/>
        </c:dLbls>
        <c:gapWidth val="182"/>
        <c:axId val="762043007"/>
        <c:axId val="762039167"/>
      </c:barChart>
      <c:catAx>
        <c:axId val="762043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39167"/>
        <c:crosses val="autoZero"/>
        <c:auto val="1"/>
        <c:lblAlgn val="ctr"/>
        <c:lblOffset val="100"/>
        <c:noMultiLvlLbl val="0"/>
      </c:catAx>
      <c:valAx>
        <c:axId val="76203916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4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r>
              <a:rPr lang="en-US" b="1"/>
              <a:t>Indicatoren ziekenhuis (behandeling)</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dk1"/>
              </a:solidFill>
              <a:latin typeface="Arial" panose="020B0604020202020204" pitchFamily="34" charset="0"/>
              <a:ea typeface="+mn-ea"/>
              <a:cs typeface="Arial" panose="020B0604020202020204" pitchFamily="34" charset="0"/>
            </a:defRPr>
          </a:pPr>
          <a:endParaRPr lang="en-NL"/>
        </a:p>
      </c:txPr>
    </c:title>
    <c:autoTitleDeleted val="0"/>
    <c:plotArea>
      <c:layout>
        <c:manualLayout>
          <c:layoutTarget val="inner"/>
          <c:xMode val="edge"/>
          <c:yMode val="edge"/>
          <c:x val="0.18920445289166443"/>
          <c:y val="0.14573875998748168"/>
          <c:w val="0.75068341026337226"/>
          <c:h val="0.7539342434140105"/>
        </c:manualLayout>
      </c:layout>
      <c:barChart>
        <c:barDir val="bar"/>
        <c:grouping val="clustered"/>
        <c:varyColors val="0"/>
        <c:ser>
          <c:idx val="0"/>
          <c:order val="0"/>
          <c:tx>
            <c:v>Regio</c:v>
          </c:tx>
          <c:spPr>
            <a:solidFill>
              <a:schemeClr val="accent1"/>
            </a:solidFill>
            <a:ln>
              <a:noFill/>
            </a:ln>
            <a:effectLst/>
          </c:spPr>
          <c:invertIfNegative val="0"/>
          <c:cat>
            <c:strRef>
              <c:f>Regiobeeld!$H$43:$H$55</c:f>
              <c:strCache>
                <c:ptCount val="13"/>
                <c:pt idx="0">
                  <c:v>  ZA 36461</c:v>
                </c:pt>
                <c:pt idx="1">
                  <c:v>  ZA 37346</c:v>
                </c:pt>
                <c:pt idx="2">
                  <c:v>  ZA 37347</c:v>
                </c:pt>
                <c:pt idx="3">
                  <c:v>  ZA 39885</c:v>
                </c:pt>
                <c:pt idx="4">
                  <c:v>  ZA 36264</c:v>
                </c:pt>
                <c:pt idx="5">
                  <c:v>  ZA 39446</c:v>
                </c:pt>
                <c:pt idx="6">
                  <c:v>  ZA 39887</c:v>
                </c:pt>
                <c:pt idx="7">
                  <c:v>  ZA 36259, 36260, 38840, 190374, 38841, 38842, 36266</c:v>
                </c:pt>
                <c:pt idx="8">
                  <c:v>  ZA 37132</c:v>
                </c:pt>
                <c:pt idx="9">
                  <c:v>  ZA 37348</c:v>
                </c:pt>
                <c:pt idx="10">
                  <c:v>  ZA 37349</c:v>
                </c:pt>
                <c:pt idx="11">
                  <c:v>  ZA 36695</c:v>
                </c:pt>
                <c:pt idx="12">
                  <c:v>  ZA 39445</c:v>
                </c:pt>
              </c:strCache>
            </c:strRef>
          </c:cat>
          <c:val>
            <c:numRef>
              <c:f>Regiobeeld!$I$43:$I$55</c:f>
              <c:numCache>
                <c:formatCode>0.0%</c:formatCode>
                <c:ptCount val="13"/>
                <c:pt idx="0">
                  <c:v>1.17536436295252E-2</c:v>
                </c:pt>
                <c:pt idx="1">
                  <c:v>7.9454630935590007E-2</c:v>
                </c:pt>
                <c:pt idx="2">
                  <c:v>5.1716031969910696E-3</c:v>
                </c:pt>
                <c:pt idx="3">
                  <c:v>1.9746121297602299E-2</c:v>
                </c:pt>
                <c:pt idx="4">
                  <c:v>1.3164080865068199E-2</c:v>
                </c:pt>
                <c:pt idx="5">
                  <c:v>0</c:v>
                </c:pt>
                <c:pt idx="6">
                  <c:v>0</c:v>
                </c:pt>
                <c:pt idx="7">
                  <c:v>0</c:v>
                </c:pt>
                <c:pt idx="8">
                  <c:v>0</c:v>
                </c:pt>
                <c:pt idx="9">
                  <c:v>0</c:v>
                </c:pt>
                <c:pt idx="10">
                  <c:v>0</c:v>
                </c:pt>
                <c:pt idx="11">
                  <c:v>0</c:v>
                </c:pt>
                <c:pt idx="12">
                  <c:v>6.9111424541607902E-2</c:v>
                </c:pt>
              </c:numCache>
            </c:numRef>
          </c:val>
          <c:extLst>
            <c:ext xmlns:c16="http://schemas.microsoft.com/office/drawing/2014/chart" uri="{C3380CC4-5D6E-409C-BE32-E72D297353CC}">
              <c16:uniqueId val="{00000000-BEE0-4A78-8806-22AB1888F44A}"/>
            </c:ext>
          </c:extLst>
        </c:ser>
        <c:ser>
          <c:idx val="1"/>
          <c:order val="1"/>
          <c:tx>
            <c:v>Landelijk</c:v>
          </c:tx>
          <c:spPr>
            <a:solidFill>
              <a:schemeClr val="accent2"/>
            </a:solidFill>
            <a:ln>
              <a:noFill/>
            </a:ln>
            <a:effectLst/>
          </c:spPr>
          <c:invertIfNegative val="0"/>
          <c:cat>
            <c:strRef>
              <c:f>Regiobeeld!$H$43:$H$55</c:f>
              <c:strCache>
                <c:ptCount val="13"/>
                <c:pt idx="0">
                  <c:v>  ZA 36461</c:v>
                </c:pt>
                <c:pt idx="1">
                  <c:v>  ZA 37346</c:v>
                </c:pt>
                <c:pt idx="2">
                  <c:v>  ZA 37347</c:v>
                </c:pt>
                <c:pt idx="3">
                  <c:v>  ZA 39885</c:v>
                </c:pt>
                <c:pt idx="4">
                  <c:v>  ZA 36264</c:v>
                </c:pt>
                <c:pt idx="5">
                  <c:v>  ZA 39446</c:v>
                </c:pt>
                <c:pt idx="6">
                  <c:v>  ZA 39887</c:v>
                </c:pt>
                <c:pt idx="7">
                  <c:v>  ZA 36259, 36260, 38840, 190374, 38841, 38842, 36266</c:v>
                </c:pt>
                <c:pt idx="8">
                  <c:v>  ZA 37132</c:v>
                </c:pt>
                <c:pt idx="9">
                  <c:v>  ZA 37348</c:v>
                </c:pt>
                <c:pt idx="10">
                  <c:v>  ZA 37349</c:v>
                </c:pt>
                <c:pt idx="11">
                  <c:v>  ZA 36695</c:v>
                </c:pt>
                <c:pt idx="12">
                  <c:v>  ZA 39445</c:v>
                </c:pt>
              </c:strCache>
            </c:strRef>
          </c:cat>
          <c:val>
            <c:numRef>
              <c:f>Regiobeeld!$J$43:$J$55</c:f>
              <c:numCache>
                <c:formatCode>0.0%</c:formatCode>
                <c:ptCount val="13"/>
                <c:pt idx="0">
                  <c:v>5.39921465968586E-3</c:v>
                </c:pt>
                <c:pt idx="1">
                  <c:v>6.6964285714285698E-2</c:v>
                </c:pt>
                <c:pt idx="2">
                  <c:v>5.7731862378459196E-3</c:v>
                </c:pt>
                <c:pt idx="3">
                  <c:v>1.98438668661182E-2</c:v>
                </c:pt>
                <c:pt idx="4">
                  <c:v>1.43044128646223E-2</c:v>
                </c:pt>
                <c:pt idx="5">
                  <c:v>1.9166043380703099E-3</c:v>
                </c:pt>
                <c:pt idx="6">
                  <c:v>3.4124906507105499E-3</c:v>
                </c:pt>
                <c:pt idx="7">
                  <c:v>3.4592370979805499E-3</c:v>
                </c:pt>
                <c:pt idx="8">
                  <c:v>0</c:v>
                </c:pt>
                <c:pt idx="9">
                  <c:v>1.28552729992521E-3</c:v>
                </c:pt>
                <c:pt idx="10">
                  <c:v>4.2071802543006701E-4</c:v>
                </c:pt>
                <c:pt idx="11">
                  <c:v>0</c:v>
                </c:pt>
                <c:pt idx="12">
                  <c:v>1.9212789827973101E-2</c:v>
                </c:pt>
              </c:numCache>
            </c:numRef>
          </c:val>
          <c:extLst>
            <c:ext xmlns:c16="http://schemas.microsoft.com/office/drawing/2014/chart" uri="{C3380CC4-5D6E-409C-BE32-E72D297353CC}">
              <c16:uniqueId val="{00000001-BEE0-4A78-8806-22AB1888F44A}"/>
            </c:ext>
          </c:extLst>
        </c:ser>
        <c:dLbls>
          <c:showLegendKey val="0"/>
          <c:showVal val="0"/>
          <c:showCatName val="0"/>
          <c:showSerName val="0"/>
          <c:showPercent val="0"/>
          <c:showBubbleSize val="0"/>
        </c:dLbls>
        <c:gapWidth val="182"/>
        <c:axId val="762043007"/>
        <c:axId val="762039167"/>
      </c:barChart>
      <c:catAx>
        <c:axId val="7620430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39167"/>
        <c:crosses val="autoZero"/>
        <c:auto val="1"/>
        <c:lblAlgn val="ctr"/>
        <c:lblOffset val="100"/>
        <c:noMultiLvlLbl val="0"/>
      </c:catAx>
      <c:valAx>
        <c:axId val="76203916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crossAx val="762043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Arial" panose="020B0604020202020204" pitchFamily="34" charset="0"/>
              <a:ea typeface="+mn-ea"/>
              <a:cs typeface="Arial" panose="020B0604020202020204" pitchFamily="34" charset="0"/>
            </a:defRPr>
          </a:pPr>
          <a:endParaRPr lang="en-NL"/>
        </a:p>
      </c:txPr>
    </c:legend>
    <c:plotVisOnly val="1"/>
    <c:dispBlanksAs val="gap"/>
    <c:showDLblsOverMax val="0"/>
  </c:chart>
  <c:spPr>
    <a:solidFill>
      <a:schemeClr val="lt1"/>
    </a:solidFill>
    <a:ln w="19050" cap="flat" cmpd="sng" algn="ctr">
      <a:solidFill>
        <a:schemeClr val="dk1"/>
      </a:solidFill>
      <a:prstDash val="solid"/>
      <a:miter lim="800000"/>
    </a:ln>
    <a:effectLst/>
  </c:spPr>
  <c:txPr>
    <a:bodyPr/>
    <a:lstStyle/>
    <a:p>
      <a:pPr>
        <a:defRPr sz="700">
          <a:solidFill>
            <a:schemeClr val="dk1"/>
          </a:solidFill>
          <a:latin typeface="Arial" panose="020B0604020202020204" pitchFamily="34" charset="0"/>
          <a:ea typeface="+mn-ea"/>
          <a:cs typeface="Arial" panose="020B0604020202020204" pitchFamily="34" charset="0"/>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21</xdr:col>
      <xdr:colOff>-1</xdr:colOff>
      <xdr:row>3</xdr:row>
      <xdr:rowOff>10460</xdr:rowOff>
    </xdr:from>
    <xdr:to>
      <xdr:col>26</xdr:col>
      <xdr:colOff>591058</xdr:colOff>
      <xdr:row>14</xdr:row>
      <xdr:rowOff>7470</xdr:rowOff>
    </xdr:to>
    <xdr:graphicFrame macro="">
      <xdr:nvGraphicFramePr>
        <xdr:cNvPr id="5" name="Chart 4">
          <a:extLst>
            <a:ext uri="{FF2B5EF4-FFF2-40B4-BE49-F238E27FC236}">
              <a16:creationId xmlns:a16="http://schemas.microsoft.com/office/drawing/2014/main" id="{CFFB32DE-C581-355F-DC41-7B859951F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605116</xdr:colOff>
      <xdr:row>3</xdr:row>
      <xdr:rowOff>10460</xdr:rowOff>
    </xdr:from>
    <xdr:to>
      <xdr:col>19</xdr:col>
      <xdr:colOff>582706</xdr:colOff>
      <xdr:row>14</xdr:row>
      <xdr:rowOff>22412</xdr:rowOff>
    </xdr:to>
    <xdr:graphicFrame macro="">
      <xdr:nvGraphicFramePr>
        <xdr:cNvPr id="6" name="Chart 5">
          <a:extLst>
            <a:ext uri="{FF2B5EF4-FFF2-40B4-BE49-F238E27FC236}">
              <a16:creationId xmlns:a16="http://schemas.microsoft.com/office/drawing/2014/main" id="{406D4644-2E19-44EE-084F-E6BC02D2C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7470</xdr:colOff>
      <xdr:row>15</xdr:row>
      <xdr:rowOff>10459</xdr:rowOff>
    </xdr:from>
    <xdr:to>
      <xdr:col>19</xdr:col>
      <xdr:colOff>598529</xdr:colOff>
      <xdr:row>26</xdr:row>
      <xdr:rowOff>171824</xdr:rowOff>
    </xdr:to>
    <xdr:graphicFrame macro="">
      <xdr:nvGraphicFramePr>
        <xdr:cNvPr id="7" name="Chart 6">
          <a:extLst>
            <a:ext uri="{FF2B5EF4-FFF2-40B4-BE49-F238E27FC236}">
              <a16:creationId xmlns:a16="http://schemas.microsoft.com/office/drawing/2014/main" id="{7D0E73C3-E5F7-1247-7386-CA78A26C5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15</xdr:row>
      <xdr:rowOff>10459</xdr:rowOff>
    </xdr:from>
    <xdr:to>
      <xdr:col>26</xdr:col>
      <xdr:colOff>605117</xdr:colOff>
      <xdr:row>26</xdr:row>
      <xdr:rowOff>179294</xdr:rowOff>
    </xdr:to>
    <xdr:graphicFrame macro="">
      <xdr:nvGraphicFramePr>
        <xdr:cNvPr id="9" name="Chart 8">
          <a:extLst>
            <a:ext uri="{FF2B5EF4-FFF2-40B4-BE49-F238E27FC236}">
              <a16:creationId xmlns:a16="http://schemas.microsoft.com/office/drawing/2014/main" id="{5B7A05EC-E1EC-7463-F0D9-88AC5ECD50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605118</xdr:colOff>
      <xdr:row>28</xdr:row>
      <xdr:rowOff>10459</xdr:rowOff>
    </xdr:from>
    <xdr:to>
      <xdr:col>19</xdr:col>
      <xdr:colOff>595035</xdr:colOff>
      <xdr:row>38</xdr:row>
      <xdr:rowOff>0</xdr:rowOff>
    </xdr:to>
    <xdr:graphicFrame macro="">
      <xdr:nvGraphicFramePr>
        <xdr:cNvPr id="10" name="Chart 9">
          <a:extLst>
            <a:ext uri="{FF2B5EF4-FFF2-40B4-BE49-F238E27FC236}">
              <a16:creationId xmlns:a16="http://schemas.microsoft.com/office/drawing/2014/main" id="{5C59D491-8777-E452-7120-76C67DB880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xdr:colOff>
      <xdr:row>27</xdr:row>
      <xdr:rowOff>182282</xdr:rowOff>
    </xdr:from>
    <xdr:to>
      <xdr:col>27</xdr:col>
      <xdr:colOff>7471</xdr:colOff>
      <xdr:row>38</xdr:row>
      <xdr:rowOff>7470</xdr:rowOff>
    </xdr:to>
    <xdr:graphicFrame macro="">
      <xdr:nvGraphicFramePr>
        <xdr:cNvPr id="14" name="Chart 13">
          <a:extLst>
            <a:ext uri="{FF2B5EF4-FFF2-40B4-BE49-F238E27FC236}">
              <a16:creationId xmlns:a16="http://schemas.microsoft.com/office/drawing/2014/main" id="{AD9F72F0-1738-1589-0ACC-35B762427F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39</xdr:row>
      <xdr:rowOff>2988</xdr:rowOff>
    </xdr:from>
    <xdr:to>
      <xdr:col>20</xdr:col>
      <xdr:colOff>0</xdr:colOff>
      <xdr:row>50</xdr:row>
      <xdr:rowOff>0</xdr:rowOff>
    </xdr:to>
    <xdr:graphicFrame macro="">
      <xdr:nvGraphicFramePr>
        <xdr:cNvPr id="15" name="Chart 14">
          <a:extLst>
            <a:ext uri="{FF2B5EF4-FFF2-40B4-BE49-F238E27FC236}">
              <a16:creationId xmlns:a16="http://schemas.microsoft.com/office/drawing/2014/main" id="{FCCD98C3-EA55-90DF-904A-DDC6F8511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7470</xdr:colOff>
      <xdr:row>39</xdr:row>
      <xdr:rowOff>10458</xdr:rowOff>
    </xdr:from>
    <xdr:to>
      <xdr:col>27</xdr:col>
      <xdr:colOff>7471</xdr:colOff>
      <xdr:row>49</xdr:row>
      <xdr:rowOff>179294</xdr:rowOff>
    </xdr:to>
    <xdr:graphicFrame macro="">
      <xdr:nvGraphicFramePr>
        <xdr:cNvPr id="16" name="Chart 15">
          <a:extLst>
            <a:ext uri="{FF2B5EF4-FFF2-40B4-BE49-F238E27FC236}">
              <a16:creationId xmlns:a16="http://schemas.microsoft.com/office/drawing/2014/main" id="{FF02AEE6-1DF7-A9B1-1BA0-FB4D03BD4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14940</xdr:colOff>
      <xdr:row>51</xdr:row>
      <xdr:rowOff>14941</xdr:rowOff>
    </xdr:from>
    <xdr:to>
      <xdr:col>20</xdr:col>
      <xdr:colOff>22411</xdr:colOff>
      <xdr:row>80</xdr:row>
      <xdr:rowOff>7471</xdr:rowOff>
    </xdr:to>
    <xdr:graphicFrame macro="">
      <xdr:nvGraphicFramePr>
        <xdr:cNvPr id="25" name="Chart 24">
          <a:extLst>
            <a:ext uri="{FF2B5EF4-FFF2-40B4-BE49-F238E27FC236}">
              <a16:creationId xmlns:a16="http://schemas.microsoft.com/office/drawing/2014/main" id="{6CA998CA-BFBC-45B9-B5E3-C9FBD712E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7471</xdr:colOff>
      <xdr:row>51</xdr:row>
      <xdr:rowOff>14941</xdr:rowOff>
    </xdr:from>
    <xdr:to>
      <xdr:col>27</xdr:col>
      <xdr:colOff>14942</xdr:colOff>
      <xdr:row>80</xdr:row>
      <xdr:rowOff>7471</xdr:rowOff>
    </xdr:to>
    <xdr:graphicFrame macro="">
      <xdr:nvGraphicFramePr>
        <xdr:cNvPr id="26" name="Chart 25">
          <a:extLst>
            <a:ext uri="{FF2B5EF4-FFF2-40B4-BE49-F238E27FC236}">
              <a16:creationId xmlns:a16="http://schemas.microsoft.com/office/drawing/2014/main" id="{62976B71-DD60-4E12-BBF6-79D0666EF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C97F-221C-4A57-8BAD-14F9652E3867}">
  <dimension ref="A1:S47"/>
  <sheetViews>
    <sheetView tabSelected="1" topLeftCell="A2" zoomScale="125" workbookViewId="0">
      <selection activeCell="V21" sqref="V21"/>
    </sheetView>
  </sheetViews>
  <sheetFormatPr defaultColWidth="8.77734375" defaultRowHeight="14.4" x14ac:dyDescent="0.3"/>
  <cols>
    <col min="2" max="2" width="17.44140625" customWidth="1"/>
    <col min="9" max="9" width="17.44140625" customWidth="1"/>
    <col min="16" max="16" width="12.77734375" bestFit="1" customWidth="1"/>
    <col min="18" max="18" width="20.44140625" bestFit="1" customWidth="1"/>
    <col min="19" max="19" width="8.77734375" bestFit="1" customWidth="1"/>
  </cols>
  <sheetData>
    <row r="1" spans="1:19" x14ac:dyDescent="0.3">
      <c r="A1" s="2"/>
      <c r="B1" s="2"/>
      <c r="C1" s="2"/>
      <c r="D1" s="2"/>
      <c r="E1" s="2"/>
      <c r="F1" s="2"/>
      <c r="G1" s="2"/>
      <c r="H1" s="2"/>
      <c r="I1" s="2"/>
      <c r="J1" s="2"/>
      <c r="K1" s="2"/>
      <c r="L1" s="2"/>
      <c r="M1" s="2"/>
      <c r="N1" s="2"/>
      <c r="O1" s="2"/>
      <c r="P1" s="2"/>
      <c r="Q1" s="2"/>
      <c r="R1" s="2"/>
      <c r="S1" s="2"/>
    </row>
    <row r="2" spans="1:19" x14ac:dyDescent="0.3">
      <c r="A2" s="2"/>
      <c r="B2" s="38" t="s">
        <v>0</v>
      </c>
      <c r="C2" s="38" t="s">
        <v>461</v>
      </c>
      <c r="D2" s="1"/>
      <c r="E2" s="97" t="s">
        <v>1330</v>
      </c>
      <c r="F2" s="1"/>
      <c r="G2" s="1"/>
      <c r="H2" s="1"/>
      <c r="I2" s="1"/>
      <c r="J2" s="1"/>
      <c r="K2" s="1"/>
      <c r="L2" s="1"/>
      <c r="M2" s="1"/>
      <c r="N2" s="1"/>
      <c r="O2" s="1"/>
      <c r="P2" s="2"/>
      <c r="Q2" s="2"/>
      <c r="R2" s="2"/>
      <c r="S2" s="2"/>
    </row>
    <row r="3" spans="1:19" x14ac:dyDescent="0.3">
      <c r="A3" s="2"/>
      <c r="B3" s="1"/>
      <c r="C3" s="1"/>
      <c r="D3" s="1"/>
      <c r="E3" s="1"/>
      <c r="F3" s="1"/>
      <c r="G3" s="1"/>
      <c r="H3" s="1"/>
      <c r="I3" s="1"/>
      <c r="J3" s="1"/>
      <c r="K3" s="1"/>
      <c r="L3" s="1"/>
      <c r="M3" s="1"/>
      <c r="N3" s="1"/>
      <c r="O3" s="1"/>
      <c r="P3" s="2"/>
      <c r="Q3" s="2"/>
      <c r="R3" s="2"/>
      <c r="S3" s="2"/>
    </row>
    <row r="4" spans="1:19" x14ac:dyDescent="0.3">
      <c r="A4" s="2"/>
      <c r="B4" s="47" t="s">
        <v>0</v>
      </c>
      <c r="C4" s="102" t="s">
        <v>1301</v>
      </c>
      <c r="D4" s="103"/>
      <c r="E4" s="104" t="s">
        <v>3</v>
      </c>
      <c r="F4" s="104"/>
      <c r="G4" s="104" t="s">
        <v>1302</v>
      </c>
      <c r="H4" s="104"/>
      <c r="I4" s="47" t="s">
        <v>4</v>
      </c>
      <c r="J4" s="104" t="s">
        <v>5</v>
      </c>
      <c r="K4" s="104"/>
      <c r="L4" s="2"/>
      <c r="M4" s="2"/>
      <c r="N4" s="2"/>
      <c r="O4" s="2"/>
      <c r="P4" s="2"/>
      <c r="Q4" s="2"/>
      <c r="R4" s="2"/>
      <c r="S4" s="2"/>
    </row>
    <row r="5" spans="1:19" ht="55.05" customHeight="1" x14ac:dyDescent="0.3">
      <c r="A5" s="2"/>
      <c r="B5" s="48" t="str">
        <f>IFERROR(INDEX('Tabel indicatoren Prolaps'!$A$2:$F$66,MATCH('Indicatoren Prolaps'!$C$2,'Tabel indicatoren Prolaps'!$B$2:$B$66,0),MATCH(B4,'Tabel indicatoren Prolaps'!$A$1:$F$1,0)),"")</f>
        <v>P33</v>
      </c>
      <c r="C5" s="105" t="str">
        <f>IFERROR(INDEX('Tabel indicatoren Prolaps'!$A$2:$F$66,MATCH('Indicatoren Prolaps'!$C$2,'Tabel indicatoren Prolaps'!$B$2:$B$66,0),MATCH(C4,'Tabel indicatoren Prolaps'!$A$1:$F$1,0)),"")</f>
        <v>Gynaecoloog</v>
      </c>
      <c r="D5" s="106"/>
      <c r="E5" s="105" t="str">
        <f>IFERROR(INDEX('Tabel indicatoren Prolaps'!$A$2:$F$66,MATCH('Indicatoren Prolaps'!$C$2,'Tabel indicatoren Prolaps'!$B$2:$B$66,0),MATCH(E4,'Tabel indicatoren Prolaps'!$A$1:$F$1,0)),"")</f>
        <v># vrouwen met prolaps dat urodynamisch onderzoek krijgt per jaar</v>
      </c>
      <c r="F5" s="106"/>
      <c r="G5" s="105" t="str">
        <f>IFERROR(INDEX('Tabel indicatoren Prolaps'!$A$2:$F$66,MATCH('Indicatoren Prolaps'!$C$2,'Tabel indicatoren Prolaps'!$B$2:$B$66,0),MATCH(G4,'Tabel indicatoren Prolaps'!$A$1:$F$1,0)),"")</f>
        <v># unieke vrouwen met een zorgactiviteit 39870 in G25, per 1000 vrouwen</v>
      </c>
      <c r="H5" s="106"/>
      <c r="I5" s="48" t="str">
        <f>IFERROR(INDEX('Tabel indicatoren Prolaps'!$A$2:$F$66,MATCH('Indicatoren Prolaps'!$C$2,'Tabel indicatoren Prolaps'!$B$2:$B$66,0),MATCH(I4,'Tabel indicatoren Prolaps'!$A$1:$F$1,0)),"")</f>
        <v>Totaal aantal vrouwen per zorgkantoorregio, per 1000 vrouwen</v>
      </c>
      <c r="J5" s="107">
        <f>IFERROR(INDEX('Tabel indicatoren Prolaps'!$A$2:$F$66,MATCH('Indicatoren Prolaps'!$C$2,'Tabel indicatoren Prolaps'!$B$2:$B$66,0),MATCH(J4,'Tabel indicatoren Prolaps'!$A$1:$F$1,0)),"")</f>
        <v>0</v>
      </c>
      <c r="K5" s="108"/>
      <c r="L5" s="1"/>
      <c r="M5" s="1"/>
      <c r="N5" s="1"/>
      <c r="O5" s="2"/>
      <c r="P5" s="2"/>
      <c r="Q5" s="2"/>
      <c r="R5" s="2"/>
      <c r="S5" s="2"/>
    </row>
    <row r="6" spans="1:19" x14ac:dyDescent="0.3">
      <c r="A6" s="2"/>
      <c r="B6" s="2"/>
      <c r="C6" s="2"/>
      <c r="D6" s="2"/>
      <c r="E6" s="2"/>
      <c r="F6" s="2"/>
      <c r="G6" s="2"/>
      <c r="H6" s="2"/>
      <c r="I6" s="2"/>
      <c r="J6" s="2"/>
      <c r="K6" s="2"/>
      <c r="L6" s="2"/>
      <c r="M6" s="2"/>
      <c r="N6" s="2"/>
      <c r="O6" s="2"/>
      <c r="P6" s="2"/>
      <c r="Q6" s="2"/>
      <c r="R6" s="2"/>
      <c r="S6" s="2"/>
    </row>
    <row r="7" spans="1:19" x14ac:dyDescent="0.3">
      <c r="A7" s="2"/>
      <c r="B7" s="98" t="s">
        <v>6</v>
      </c>
      <c r="C7" s="98"/>
      <c r="D7" s="98"/>
      <c r="E7" s="98"/>
      <c r="F7" s="98"/>
      <c r="G7" s="98"/>
      <c r="H7" s="1"/>
      <c r="I7" s="99" t="s">
        <v>7</v>
      </c>
      <c r="J7" s="100"/>
      <c r="K7" s="100"/>
      <c r="L7" s="100"/>
      <c r="M7" s="100"/>
      <c r="N7" s="101"/>
      <c r="O7" s="1"/>
      <c r="P7" s="69" t="s">
        <v>6</v>
      </c>
      <c r="Q7" s="2"/>
      <c r="R7" s="69" t="s">
        <v>1165</v>
      </c>
      <c r="S7" s="2"/>
    </row>
    <row r="8" spans="1:19" x14ac:dyDescent="0.3">
      <c r="A8" s="2"/>
      <c r="B8" s="38"/>
      <c r="C8" s="98" t="s">
        <v>8</v>
      </c>
      <c r="D8" s="98"/>
      <c r="E8" s="98"/>
      <c r="F8" s="98"/>
      <c r="G8" s="98"/>
      <c r="H8" s="68"/>
      <c r="I8" s="39"/>
      <c r="J8" s="99" t="s">
        <v>8</v>
      </c>
      <c r="K8" s="100"/>
      <c r="L8" s="100"/>
      <c r="M8" s="100"/>
      <c r="N8" s="101"/>
      <c r="O8" s="1"/>
      <c r="P8" s="69" t="s">
        <v>1166</v>
      </c>
      <c r="Q8" s="2"/>
      <c r="R8" s="69" t="s">
        <v>1166</v>
      </c>
      <c r="S8" s="2"/>
    </row>
    <row r="9" spans="1:19" x14ac:dyDescent="0.3">
      <c r="A9" s="2"/>
      <c r="B9" s="3"/>
      <c r="C9" s="71" t="s">
        <v>1297</v>
      </c>
      <c r="D9" s="71" t="s">
        <v>1293</v>
      </c>
      <c r="E9" s="71" t="s">
        <v>1294</v>
      </c>
      <c r="F9" s="71" t="s">
        <v>1295</v>
      </c>
      <c r="G9" s="71" t="s">
        <v>1296</v>
      </c>
      <c r="H9" s="1"/>
      <c r="I9" s="3"/>
      <c r="J9" s="37" t="s">
        <v>14</v>
      </c>
      <c r="K9" s="37" t="s">
        <v>15</v>
      </c>
      <c r="L9" s="37" t="s">
        <v>16</v>
      </c>
      <c r="M9" s="37" t="s">
        <v>17</v>
      </c>
      <c r="N9" s="37" t="s">
        <v>18</v>
      </c>
      <c r="O9" s="1"/>
      <c r="P9" s="2"/>
      <c r="Q9" s="2"/>
      <c r="R9" s="2"/>
      <c r="S9" s="2"/>
    </row>
    <row r="10" spans="1:19" x14ac:dyDescent="0.3">
      <c r="A10" s="2"/>
      <c r="B10" s="38" t="s">
        <v>19</v>
      </c>
      <c r="C10" s="86">
        <f>IFERROR(INDEX('TAB Prolaps'!$B$2:$IB$35,MATCH('Indicatoren Prolaps'!$B10,'TAB Prolaps'!$A$2:$A$35,0),MATCH($C$2&amp;C$9,'TAB Prolaps'!$B$1:IB$1,0)),"")</f>
        <v>6.2794348508634204E-2</v>
      </c>
      <c r="D10" s="86" t="str">
        <f>IFERROR(INDEX('TAB Prolaps'!$B$2:$IB$35,MATCH('Indicatoren Prolaps'!$B10,'TAB Prolaps'!$A$2:$A$35,0),MATCH($C$2&amp;D$9,'TAB Prolaps'!$B$1:IC$1,0)),"")</f>
        <v/>
      </c>
      <c r="E10" s="86" t="str">
        <f>IFERROR(INDEX('TAB Prolaps'!$B$2:$IB$35,MATCH('Indicatoren Prolaps'!$B10,'TAB Prolaps'!$A$2:$A$35,0),MATCH($C$2&amp;E$9,'TAB Prolaps'!$B$1:ID$1,0)),"")</f>
        <v/>
      </c>
      <c r="F10" s="86">
        <f>IFERROR(INDEX('TAB Prolaps'!$B$2:$IB$35,MATCH('Indicatoren Prolaps'!$B10,'TAB Prolaps'!$A$2:$A$35,0),MATCH($C$2&amp;F$9,'TAB Prolaps'!$B$1:IE$1,0)),"")</f>
        <v>7.3748578803429304E-2</v>
      </c>
      <c r="G10" s="86" t="str">
        <f>IFERROR(INDEX('TAB Prolaps'!$B$2:$IB$35,MATCH('Indicatoren Prolaps'!$B10,'TAB Prolaps'!$A$2:$A$35,0),MATCH($C$2&amp;G$9,'TAB Prolaps'!$B$1:IF$1,0)),"")</f>
        <v/>
      </c>
      <c r="H10" s="1"/>
      <c r="I10" s="38" t="s">
        <v>19</v>
      </c>
      <c r="J10" s="66">
        <f>IFERROR(INDEX('TAB Prolaps.e'!$B$2:$HA$35,MATCH('Indicatoren Prolaps'!$I10,'TAB Prolaps.e'!$A$2:$A$35,0),MATCH($C$2&amp;J$9,'TAB Prolaps.e'!$B$1:$HC$1,0)),"")</f>
        <v>1.4265335235378001E-2</v>
      </c>
      <c r="K10" s="66" t="str">
        <f>IFERROR(INDEX('TAB Prolaps.e'!$B$2:$HA$35,MATCH('Indicatoren Prolaps'!$I10,'TAB Prolaps.e'!$A$2:$A$35,0),MATCH($C$2&amp;K$9,'TAB Prolaps.e'!$B$1:$HC$1,0)),"")</f>
        <v/>
      </c>
      <c r="L10" s="66" t="str">
        <f>IFERROR(INDEX('TAB Prolaps.e'!$B$2:$HA$35,MATCH('Indicatoren Prolaps'!$I10,'TAB Prolaps.e'!$A$2:$A$35,0),MATCH($C$2&amp;L$9,'TAB Prolaps.e'!$B$1:$HC$1,0)),"")</f>
        <v/>
      </c>
      <c r="M10" s="66" t="str">
        <f>IFERROR(INDEX('TAB Prolaps.e'!$B$2:$HA$35,MATCH('Indicatoren Prolaps'!$I10,'TAB Prolaps.e'!$A$2:$A$35,0),MATCH($C$2&amp;M$9,'TAB Prolaps.e'!$B$1:$HC$1,0)),"")</f>
        <v/>
      </c>
      <c r="N10" s="66" t="str">
        <f>IFERROR(INDEX('TAB Prolaps.e'!$B$2:$HA$35,MATCH('Indicatoren Prolaps'!$I10,'TAB Prolaps.e'!$A$2:$A$35,0),MATCH($C$2&amp;N$9,'TAB Prolaps.e'!$B$1:$HC$1,0)),"")</f>
        <v/>
      </c>
      <c r="O10" s="1"/>
      <c r="P10" s="66">
        <f t="shared" ref="P10:P40" si="0">F10/C10</f>
        <v>1.1744461174446121</v>
      </c>
      <c r="Q10" s="2"/>
      <c r="R10" s="66" t="e">
        <f t="shared" ref="R10:R40" si="1">M10/J10</f>
        <v>#VALUE!</v>
      </c>
      <c r="S10" s="2"/>
    </row>
    <row r="11" spans="1:19" x14ac:dyDescent="0.3">
      <c r="A11" s="2"/>
      <c r="B11" s="38" t="s">
        <v>20</v>
      </c>
      <c r="C11" s="86">
        <f>IFERROR(INDEX('TAB Prolaps'!$B$2:$IB$35,MATCH('Indicatoren Prolaps'!$B11,'TAB Prolaps'!$A$2:$A$35,0),MATCH($C$2&amp;C$9,'TAB Prolaps'!$B$1:IB$1,0)),"")</f>
        <v>0.23412215667822001</v>
      </c>
      <c r="D11" s="86">
        <f>IFERROR(INDEX('TAB Prolaps'!$B$2:$IB$35,MATCH('Indicatoren Prolaps'!$B11,'TAB Prolaps'!$A$2:$A$35,0),MATCH($C$2&amp;D$9,'TAB Prolaps'!$B$1:IC$1,0)),"")</f>
        <v>0.199634759133857</v>
      </c>
      <c r="E11" s="86">
        <f>IFERROR(INDEX('TAB Prolaps'!$B$2:$IB$35,MATCH('Indicatoren Prolaps'!$B11,'TAB Prolaps'!$A$2:$A$35,0),MATCH($C$2&amp;E$9,'TAB Prolaps'!$B$1:ID$1,0)),"")</f>
        <v>0.15943591125482801</v>
      </c>
      <c r="F11" s="86">
        <f>IFERROR(INDEX('TAB Prolaps'!$B$2:$IB$35,MATCH('Indicatoren Prolaps'!$B11,'TAB Prolaps'!$A$2:$A$35,0),MATCH($C$2&amp;F$9,'TAB Prolaps'!$B$1:IE$1,0)),"")</f>
        <v>0.104449086626072</v>
      </c>
      <c r="G11" s="86">
        <f>IFERROR(INDEX('TAB Prolaps'!$B$2:$IB$35,MATCH('Indicatoren Prolaps'!$B11,'TAB Prolaps'!$A$2:$A$35,0),MATCH($C$2&amp;G$9,'TAB Prolaps'!$B$1:IF$1,0)),"")</f>
        <v>4.8309709153591902E-2</v>
      </c>
      <c r="H11" s="1"/>
      <c r="I11" s="38" t="s">
        <v>20</v>
      </c>
      <c r="J11" s="66">
        <f>IFERROR(INDEX('TAB Prolaps.e'!$B$2:$HA$35,MATCH('Indicatoren Prolaps'!$I11,'TAB Prolaps.e'!$A$2:$A$35,0),MATCH($C$2&amp;J$9,'TAB Prolaps.e'!$B$1:$HC$1,0)),"")</f>
        <v>6.8164794007490606E-2</v>
      </c>
      <c r="K11" s="66">
        <f>IFERROR(INDEX('TAB Prolaps.e'!$B$2:$HA$35,MATCH('Indicatoren Prolaps'!$I11,'TAB Prolaps.e'!$A$2:$A$35,0),MATCH($C$2&amp;K$9,'TAB Prolaps.e'!$B$1:$HC$1,0)),"")</f>
        <v>5.2594670406732102E-2</v>
      </c>
      <c r="L11" s="66">
        <f>IFERROR(INDEX('TAB Prolaps.e'!$B$2:$HA$35,MATCH('Indicatoren Prolaps'!$I11,'TAB Prolaps.e'!$A$2:$A$35,0),MATCH($C$2&amp;L$9,'TAB Prolaps.e'!$B$1:$HC$1,0)),"")</f>
        <v>4.22004521477016E-2</v>
      </c>
      <c r="M11" s="66">
        <f>IFERROR(INDEX('TAB Prolaps.e'!$B$2:$HA$35,MATCH('Indicatoren Prolaps'!$I11,'TAB Prolaps.e'!$A$2:$A$35,0),MATCH($C$2&amp;M$9,'TAB Prolaps.e'!$B$1:$HC$1,0)),"")</f>
        <v>2.9702970297029702E-2</v>
      </c>
      <c r="N11" s="66">
        <f>IFERROR(INDEX('TAB Prolaps.e'!$B$2:$HA$35,MATCH('Indicatoren Prolaps'!$I11,'TAB Prolaps.e'!$A$2:$A$35,0),MATCH($C$2&amp;N$9,'TAB Prolaps.e'!$B$1:$HC$1,0)),"")</f>
        <v>1.91693290734824E-2</v>
      </c>
      <c r="O11" s="1"/>
      <c r="P11" s="66">
        <f t="shared" si="0"/>
        <v>0.44613072127824255</v>
      </c>
      <c r="Q11" s="2"/>
      <c r="R11" s="66">
        <f t="shared" si="1"/>
        <v>0.43575236644543591</v>
      </c>
      <c r="S11" s="2"/>
    </row>
    <row r="12" spans="1:19" x14ac:dyDescent="0.3">
      <c r="A12" s="2"/>
      <c r="B12" s="38" t="s">
        <v>21</v>
      </c>
      <c r="C12" s="86">
        <f>IFERROR(INDEX('TAB Prolaps'!$B$2:$IB$35,MATCH('Indicatoren Prolaps'!$B12,'TAB Prolaps'!$A$2:$A$35,0),MATCH($C$2&amp;C$9,'TAB Prolaps'!$B$1:IB$1,0)),"")</f>
        <v>0.15240030480061001</v>
      </c>
      <c r="D12" s="86">
        <f>IFERROR(INDEX('TAB Prolaps'!$B$2:$IB$35,MATCH('Indicatoren Prolaps'!$B12,'TAB Prolaps'!$A$2:$A$35,0),MATCH($C$2&amp;D$9,'TAB Prolaps'!$B$1:IC$1,0)),"")</f>
        <v>0.18984938615365099</v>
      </c>
      <c r="E12" s="86">
        <f>IFERROR(INDEX('TAB Prolaps'!$B$2:$IB$35,MATCH('Indicatoren Prolaps'!$B12,'TAB Prolaps'!$A$2:$A$35,0),MATCH($C$2&amp;E$9,'TAB Prolaps'!$B$1:ID$1,0)),"")</f>
        <v>6.3002047566545899E-2</v>
      </c>
      <c r="F12" s="86">
        <f>IFERROR(INDEX('TAB Prolaps'!$B$2:$IB$35,MATCH('Indicatoren Prolaps'!$B12,'TAB Prolaps'!$A$2:$A$35,0),MATCH($C$2&amp;F$9,'TAB Prolaps'!$B$1:IE$1,0)),"")</f>
        <v>6.2764788953397099E-2</v>
      </c>
      <c r="G12" s="86">
        <f>IFERROR(INDEX('TAB Prolaps'!$B$2:$IB$35,MATCH('Indicatoren Prolaps'!$B12,'TAB Prolaps'!$A$2:$A$35,0),MATCH($C$2&amp;G$9,'TAB Prolaps'!$B$1:IF$1,0)),"")</f>
        <v>8.7352592500156007E-2</v>
      </c>
      <c r="H12" s="1"/>
      <c r="I12" s="38" t="s">
        <v>21</v>
      </c>
      <c r="J12" s="66">
        <f>IFERROR(INDEX('TAB Prolaps.e'!$B$2:$HA$35,MATCH('Indicatoren Prolaps'!$I12,'TAB Prolaps.e'!$A$2:$A$35,0),MATCH($C$2&amp;J$9,'TAB Prolaps.e'!$B$1:$HC$1,0)),"")</f>
        <v>2.7734976887519299E-2</v>
      </c>
      <c r="K12" s="66">
        <f>IFERROR(INDEX('TAB Prolaps.e'!$B$2:$HA$35,MATCH('Indicatoren Prolaps'!$I12,'TAB Prolaps.e'!$A$2:$A$35,0),MATCH($C$2&amp;K$9,'TAB Prolaps.e'!$B$1:$HC$1,0)),"")</f>
        <v>4.25844346549192E-2</v>
      </c>
      <c r="L12" s="66" t="str">
        <f>IFERROR(INDEX('TAB Prolaps.e'!$B$2:$HA$35,MATCH('Indicatoren Prolaps'!$I12,'TAB Prolaps.e'!$A$2:$A$35,0),MATCH($C$2&amp;L$9,'TAB Prolaps.e'!$B$1:$HC$1,0)),"")</f>
        <v/>
      </c>
      <c r="M12" s="66">
        <f>IFERROR(INDEX('TAB Prolaps.e'!$B$2:$HA$35,MATCH('Indicatoren Prolaps'!$I12,'TAB Prolaps.e'!$A$2:$A$35,0),MATCH($C$2&amp;M$9,'TAB Prolaps.e'!$B$1:$HC$1,0)),"")</f>
        <v>2.4390243902439001E-2</v>
      </c>
      <c r="N12" s="66" t="str">
        <f>IFERROR(INDEX('TAB Prolaps.e'!$B$2:$HA$35,MATCH('Indicatoren Prolaps'!$I12,'TAB Prolaps.e'!$A$2:$A$35,0),MATCH($C$2&amp;N$9,'TAB Prolaps.e'!$B$1:$HC$1,0)),"")</f>
        <v/>
      </c>
      <c r="O12" s="1"/>
      <c r="P12" s="66">
        <f t="shared" si="0"/>
        <v>0.41184162351587289</v>
      </c>
      <c r="Q12" s="2"/>
      <c r="R12" s="66">
        <f t="shared" si="1"/>
        <v>0.87940379403793834</v>
      </c>
      <c r="S12" s="2"/>
    </row>
    <row r="13" spans="1:19" x14ac:dyDescent="0.3">
      <c r="A13" s="2"/>
      <c r="B13" s="38" t="s">
        <v>22</v>
      </c>
      <c r="C13" s="86">
        <f>IFERROR(INDEX('TAB Prolaps'!$B$2:$IB$35,MATCH('Indicatoren Prolaps'!$B13,'TAB Prolaps'!$A$2:$A$35,0),MATCH($C$2&amp;C$9,'TAB Prolaps'!$B$1:IB$1,0)),"")</f>
        <v>4.2553191489361701E-2</v>
      </c>
      <c r="D13" s="86">
        <f>IFERROR(INDEX('TAB Prolaps'!$B$2:$IB$35,MATCH('Indicatoren Prolaps'!$B13,'TAB Prolaps'!$A$2:$A$35,0),MATCH($C$2&amp;D$9,'TAB Prolaps'!$B$1:IC$1,0)),"")</f>
        <v>2.1181504310436101E-2</v>
      </c>
      <c r="E13" s="86">
        <f>IFERROR(INDEX('TAB Prolaps'!$B$2:$IB$35,MATCH('Indicatoren Prolaps'!$B13,'TAB Prolaps'!$A$2:$A$35,0),MATCH($C$2&amp;E$9,'TAB Prolaps'!$B$1:ID$1,0)),"")</f>
        <v>5.4831498587034497E-2</v>
      </c>
      <c r="F13" s="86">
        <f>IFERROR(INDEX('TAB Prolaps'!$B$2:$IB$35,MATCH('Indicatoren Prolaps'!$B13,'TAB Prolaps'!$A$2:$A$35,0),MATCH($C$2&amp;F$9,'TAB Prolaps'!$B$1:IE$1,0)),"")</f>
        <v>4.6192770831364902E-2</v>
      </c>
      <c r="G13" s="86" t="str">
        <f>IFERROR(INDEX('TAB Prolaps'!$B$2:$IB$35,MATCH('Indicatoren Prolaps'!$B13,'TAB Prolaps'!$A$2:$A$35,0),MATCH($C$2&amp;G$9,'TAB Prolaps'!$B$1:IF$1,0)),"")</f>
        <v/>
      </c>
      <c r="H13" s="1"/>
      <c r="I13" s="38" t="s">
        <v>22</v>
      </c>
      <c r="J13" s="66">
        <f>IFERROR(INDEX('TAB Prolaps.e'!$B$2:$HA$35,MATCH('Indicatoren Prolaps'!$I13,'TAB Prolaps.e'!$A$2:$A$35,0),MATCH($C$2&amp;J$9,'TAB Prolaps.e'!$B$1:$HC$1,0)),"")</f>
        <v>9.9424385138670909E-3</v>
      </c>
      <c r="K13" s="66" t="str">
        <f>IFERROR(INDEX('TAB Prolaps.e'!$B$2:$HA$35,MATCH('Indicatoren Prolaps'!$I13,'TAB Prolaps.e'!$A$2:$A$35,0),MATCH($C$2&amp;K$9,'TAB Prolaps.e'!$B$1:$HC$1,0)),"")</f>
        <v/>
      </c>
      <c r="L13" s="66">
        <f>IFERROR(INDEX('TAB Prolaps.e'!$B$2:$HA$35,MATCH('Indicatoren Prolaps'!$I13,'TAB Prolaps.e'!$A$2:$A$35,0),MATCH($C$2&amp;L$9,'TAB Prolaps.e'!$B$1:$HC$1,0)),"")</f>
        <v>1.34078212290503E-2</v>
      </c>
      <c r="M13" s="66">
        <f>IFERROR(INDEX('TAB Prolaps.e'!$B$2:$HA$35,MATCH('Indicatoren Prolaps'!$I13,'TAB Prolaps.e'!$A$2:$A$35,0),MATCH($C$2&amp;M$9,'TAB Prolaps.e'!$B$1:$HC$1,0)),"")</f>
        <v>1.0185739964050301E-2</v>
      </c>
      <c r="N13" s="66" t="str">
        <f>IFERROR(INDEX('TAB Prolaps.e'!$B$2:$HA$35,MATCH('Indicatoren Prolaps'!$I13,'TAB Prolaps.e'!$A$2:$A$35,0),MATCH($C$2&amp;N$9,'TAB Prolaps.e'!$B$1:$HC$1,0)),"")</f>
        <v/>
      </c>
      <c r="O13" s="1"/>
      <c r="P13" s="66">
        <f t="shared" si="0"/>
        <v>1.0855301145370753</v>
      </c>
      <c r="Q13" s="2"/>
      <c r="R13" s="66">
        <f t="shared" si="1"/>
        <v>1.0244710037526377</v>
      </c>
      <c r="S13" s="2"/>
    </row>
    <row r="14" spans="1:19" x14ac:dyDescent="0.3">
      <c r="A14" s="2"/>
      <c r="B14" s="38" t="s">
        <v>23</v>
      </c>
      <c r="C14" s="86">
        <f>IFERROR(INDEX('TAB Prolaps'!$B$2:$IB$35,MATCH('Indicatoren Prolaps'!$B14,'TAB Prolaps'!$A$2:$A$35,0),MATCH($C$2&amp;C$9,'TAB Prolaps'!$B$1:IB$1,0)),"")</f>
        <v>5.6885132664255801E-2</v>
      </c>
      <c r="D14" s="86">
        <f>IFERROR(INDEX('TAB Prolaps'!$B$2:$IB$35,MATCH('Indicatoren Prolaps'!$B14,'TAB Prolaps'!$A$2:$A$35,0),MATCH($C$2&amp;D$9,'TAB Prolaps'!$B$1:IC$1,0)),"")</f>
        <v>4.84329909389946E-2</v>
      </c>
      <c r="E14" s="86" t="str">
        <f>IFERROR(INDEX('TAB Prolaps'!$B$2:$IB$35,MATCH('Indicatoren Prolaps'!$B14,'TAB Prolaps'!$A$2:$A$35,0),MATCH($C$2&amp;E$9,'TAB Prolaps'!$B$1:ID$1,0)),"")</f>
        <v/>
      </c>
      <c r="F14" s="86">
        <f>IFERROR(INDEX('TAB Prolaps'!$B$2:$IB$35,MATCH('Indicatoren Prolaps'!$B14,'TAB Prolaps'!$A$2:$A$35,0),MATCH($C$2&amp;F$9,'TAB Prolaps'!$B$1:IE$1,0)),"")</f>
        <v>5.6546236646000399E-2</v>
      </c>
      <c r="G14" s="86">
        <f>IFERROR(INDEX('TAB Prolaps'!$B$2:$IB$35,MATCH('Indicatoren Prolaps'!$B14,'TAB Prolaps'!$A$2:$A$35,0),MATCH($C$2&amp;G$9,'TAB Prolaps'!$B$1:IF$1,0)),"")</f>
        <v>4.43244550106782E-2</v>
      </c>
      <c r="H14" s="1"/>
      <c r="I14" s="38" t="s">
        <v>23</v>
      </c>
      <c r="J14" s="66">
        <f>IFERROR(INDEX('TAB Prolaps.e'!$B$2:$HA$35,MATCH('Indicatoren Prolaps'!$I14,'TAB Prolaps.e'!$A$2:$A$35,0),MATCH($C$2&amp;J$9,'TAB Prolaps.e'!$B$1:$HC$1,0)),"")</f>
        <v>1.07372942018611E-2</v>
      </c>
      <c r="K14" s="66">
        <f>IFERROR(INDEX('TAB Prolaps.e'!$B$2:$HA$35,MATCH('Indicatoren Prolaps'!$I14,'TAB Prolaps.e'!$A$2:$A$35,0),MATCH($C$2&amp;K$9,'TAB Prolaps.e'!$B$1:$HC$1,0)),"")</f>
        <v>1.0924369747899201E-2</v>
      </c>
      <c r="L14" s="66" t="str">
        <f>IFERROR(INDEX('TAB Prolaps.e'!$B$2:$HA$35,MATCH('Indicatoren Prolaps'!$I14,'TAB Prolaps.e'!$A$2:$A$35,0),MATCH($C$2&amp;L$9,'TAB Prolaps.e'!$B$1:$HC$1,0)),"")</f>
        <v/>
      </c>
      <c r="M14" s="66">
        <f>IFERROR(INDEX('TAB Prolaps.e'!$B$2:$HA$35,MATCH('Indicatoren Prolaps'!$I14,'TAB Prolaps.e'!$A$2:$A$35,0),MATCH($C$2&amp;M$9,'TAB Prolaps.e'!$B$1:$HC$1,0)),"")</f>
        <v>1.03986135181976E-2</v>
      </c>
      <c r="N14" s="66" t="str">
        <f>IFERROR(INDEX('TAB Prolaps.e'!$B$2:$HA$35,MATCH('Indicatoren Prolaps'!$I14,'TAB Prolaps.e'!$A$2:$A$35,0),MATCH($C$2&amp;N$9,'TAB Prolaps.e'!$B$1:$HC$1,0)),"")</f>
        <v/>
      </c>
      <c r="O14" s="1"/>
      <c r="P14" s="66">
        <f t="shared" si="0"/>
        <v>0.99404245006765446</v>
      </c>
      <c r="Q14" s="2"/>
      <c r="R14" s="66">
        <f t="shared" si="1"/>
        <v>0.96845753899480591</v>
      </c>
      <c r="S14" s="2"/>
    </row>
    <row r="15" spans="1:19" x14ac:dyDescent="0.3">
      <c r="A15" s="2"/>
      <c r="B15" s="38" t="s">
        <v>24</v>
      </c>
      <c r="C15" s="86" t="str">
        <f>IFERROR(INDEX('TAB Prolaps'!$B$2:$IB$35,MATCH('Indicatoren Prolaps'!$B15,'TAB Prolaps'!$A$2:$A$35,0),MATCH($C$2&amp;C$9,'TAB Prolaps'!$B$1:IB$1,0)),"")</f>
        <v/>
      </c>
      <c r="D15" s="86" t="str">
        <f>IFERROR(INDEX('TAB Prolaps'!$B$2:$IB$35,MATCH('Indicatoren Prolaps'!$B15,'TAB Prolaps'!$A$2:$A$35,0),MATCH($C$2&amp;D$9,'TAB Prolaps'!$B$1:IC$1,0)),"")</f>
        <v/>
      </c>
      <c r="E15" s="86" t="str">
        <f>IFERROR(INDEX('TAB Prolaps'!$B$2:$IB$35,MATCH('Indicatoren Prolaps'!$B15,'TAB Prolaps'!$A$2:$A$35,0),MATCH($C$2&amp;E$9,'TAB Prolaps'!$B$1:ID$1,0)),"")</f>
        <v/>
      </c>
      <c r="F15" s="86">
        <f>IFERROR(INDEX('TAB Prolaps'!$B$2:$IB$35,MATCH('Indicatoren Prolaps'!$B15,'TAB Prolaps'!$A$2:$A$35,0),MATCH($C$2&amp;F$9,'TAB Prolaps'!$B$1:IE$1,0)),"")</f>
        <v>0.14496955639315701</v>
      </c>
      <c r="G15" s="86" t="str">
        <f>IFERROR(INDEX('TAB Prolaps'!$B$2:$IB$35,MATCH('Indicatoren Prolaps'!$B15,'TAB Prolaps'!$A$2:$A$35,0),MATCH($C$2&amp;G$9,'TAB Prolaps'!$B$1:IF$1,0)),"")</f>
        <v/>
      </c>
      <c r="H15" s="1"/>
      <c r="I15" s="38" t="s">
        <v>24</v>
      </c>
      <c r="J15" s="66" t="str">
        <f>IFERROR(INDEX('TAB Prolaps.e'!$B$2:$HA$35,MATCH('Indicatoren Prolaps'!$I15,'TAB Prolaps.e'!$A$2:$A$35,0),MATCH($C$2&amp;J$9,'TAB Prolaps.e'!$B$1:$HC$1,0)),"")</f>
        <v/>
      </c>
      <c r="K15" s="66" t="str">
        <f>IFERROR(INDEX('TAB Prolaps.e'!$B$2:$HA$35,MATCH('Indicatoren Prolaps'!$I15,'TAB Prolaps.e'!$A$2:$A$35,0),MATCH($C$2&amp;K$9,'TAB Prolaps.e'!$B$1:$HC$1,0)),"")</f>
        <v/>
      </c>
      <c r="L15" s="66" t="str">
        <f>IFERROR(INDEX('TAB Prolaps.e'!$B$2:$HA$35,MATCH('Indicatoren Prolaps'!$I15,'TAB Prolaps.e'!$A$2:$A$35,0),MATCH($C$2&amp;L$9,'TAB Prolaps.e'!$B$1:$HC$1,0)),"")</f>
        <v/>
      </c>
      <c r="M15" s="66" t="str">
        <f>IFERROR(INDEX('TAB Prolaps.e'!$B$2:$HA$35,MATCH('Indicatoren Prolaps'!$I15,'TAB Prolaps.e'!$A$2:$A$35,0),MATCH($C$2&amp;M$9,'TAB Prolaps.e'!$B$1:$HC$1,0)),"")</f>
        <v/>
      </c>
      <c r="N15" s="66" t="str">
        <f>IFERROR(INDEX('TAB Prolaps.e'!$B$2:$HA$35,MATCH('Indicatoren Prolaps'!$I15,'TAB Prolaps.e'!$A$2:$A$35,0),MATCH($C$2&amp;N$9,'TAB Prolaps.e'!$B$1:$HC$1,0)),"")</f>
        <v/>
      </c>
      <c r="O15" s="1"/>
      <c r="P15" s="66" t="e">
        <f t="shared" si="0"/>
        <v>#VALUE!</v>
      </c>
      <c r="Q15" s="2"/>
      <c r="R15" s="66" t="e">
        <f t="shared" si="1"/>
        <v>#VALUE!</v>
      </c>
      <c r="S15" s="2"/>
    </row>
    <row r="16" spans="1:19" x14ac:dyDescent="0.3">
      <c r="A16" s="2"/>
      <c r="B16" s="38" t="s">
        <v>25</v>
      </c>
      <c r="C16" s="86">
        <f>IFERROR(INDEX('TAB Prolaps'!$B$2:$IB$35,MATCH('Indicatoren Prolaps'!$B16,'TAB Prolaps'!$A$2:$A$35,0),MATCH($C$2&amp;C$9,'TAB Prolaps'!$B$1:IB$1,0)),"")</f>
        <v>9.9167919178145894E-2</v>
      </c>
      <c r="D16" s="86">
        <f>IFERROR(INDEX('TAB Prolaps'!$B$2:$IB$35,MATCH('Indicatoren Prolaps'!$B16,'TAB Prolaps'!$A$2:$A$35,0),MATCH($C$2&amp;D$9,'TAB Prolaps'!$B$1:IC$1,0)),"")</f>
        <v>9.9137196585962803E-2</v>
      </c>
      <c r="E16" s="86">
        <f>IFERROR(INDEX('TAB Prolaps'!$B$2:$IB$35,MATCH('Indicatoren Prolaps'!$B16,'TAB Prolaps'!$A$2:$A$35,0),MATCH($C$2&amp;E$9,'TAB Prolaps'!$B$1:ID$1,0)),"")</f>
        <v>5.2673163023439599E-2</v>
      </c>
      <c r="F16" s="86">
        <f>IFERROR(INDEX('TAB Prolaps'!$B$2:$IB$35,MATCH('Indicatoren Prolaps'!$B16,'TAB Prolaps'!$A$2:$A$35,0),MATCH($C$2&amp;F$9,'TAB Prolaps'!$B$1:IE$1,0)),"")</f>
        <v>5.5724966332832797E-2</v>
      </c>
      <c r="G16" s="86">
        <f>IFERROR(INDEX('TAB Prolaps'!$B$2:$IB$35,MATCH('Indicatoren Prolaps'!$B16,'TAB Prolaps'!$A$2:$A$35,0),MATCH($C$2&amp;G$9,'TAB Prolaps'!$B$1:IF$1,0)),"")</f>
        <v>4.6297725238433299E-2</v>
      </c>
      <c r="H16" s="1"/>
      <c r="I16" s="38" t="s">
        <v>25</v>
      </c>
      <c r="J16" s="66">
        <f>IFERROR(INDEX('TAB Prolaps.e'!$B$2:$HA$35,MATCH('Indicatoren Prolaps'!$I16,'TAB Prolaps.e'!$A$2:$A$35,0),MATCH($C$2&amp;J$9,'TAB Prolaps.e'!$B$1:$HC$1,0)),"")</f>
        <v>2.3598820058997001E-2</v>
      </c>
      <c r="K16" s="66">
        <f>IFERROR(INDEX('TAB Prolaps.e'!$B$2:$HA$35,MATCH('Indicatoren Prolaps'!$I16,'TAB Prolaps.e'!$A$2:$A$35,0),MATCH($C$2&amp;K$9,'TAB Prolaps.e'!$B$1:$HC$1,0)),"")</f>
        <v>2.5641025641025599E-2</v>
      </c>
      <c r="L16" s="66">
        <f>IFERROR(INDEX('TAB Prolaps.e'!$B$2:$HA$35,MATCH('Indicatoren Prolaps'!$I16,'TAB Prolaps.e'!$A$2:$A$35,0),MATCH($C$2&amp;L$9,'TAB Prolaps.e'!$B$1:$HC$1,0)),"")</f>
        <v>1.0586319218241E-2</v>
      </c>
      <c r="M16" s="66">
        <f>IFERROR(INDEX('TAB Prolaps.e'!$B$2:$HA$35,MATCH('Indicatoren Prolaps'!$I16,'TAB Prolaps.e'!$A$2:$A$35,0),MATCH($C$2&amp;M$9,'TAB Prolaps.e'!$B$1:$HC$1,0)),"")</f>
        <v>1.5062761506276201E-2</v>
      </c>
      <c r="N16" s="66" t="str">
        <f>IFERROR(INDEX('TAB Prolaps.e'!$B$2:$HA$35,MATCH('Indicatoren Prolaps'!$I16,'TAB Prolaps.e'!$A$2:$A$35,0),MATCH($C$2&amp;N$9,'TAB Prolaps.e'!$B$1:$HC$1,0)),"")</f>
        <v/>
      </c>
      <c r="O16" s="1"/>
      <c r="P16" s="66">
        <f t="shared" si="0"/>
        <v>0.5619253362846921</v>
      </c>
      <c r="Q16" s="2"/>
      <c r="R16" s="66">
        <f t="shared" si="1"/>
        <v>0.63828451882845527</v>
      </c>
      <c r="S16" s="2"/>
    </row>
    <row r="17" spans="1:19" x14ac:dyDescent="0.3">
      <c r="A17" s="2"/>
      <c r="B17" s="38" t="s">
        <v>26</v>
      </c>
      <c r="C17" s="86" t="str">
        <f>IFERROR(INDEX('TAB Prolaps'!$B$2:$IB$35,MATCH('Indicatoren Prolaps'!$B17,'TAB Prolaps'!$A$2:$A$35,0),MATCH($C$2&amp;C$9,'TAB Prolaps'!$B$1:IB$1,0)),"")</f>
        <v/>
      </c>
      <c r="D17" s="86" t="str">
        <f>IFERROR(INDEX('TAB Prolaps'!$B$2:$IB$35,MATCH('Indicatoren Prolaps'!$B17,'TAB Prolaps'!$A$2:$A$35,0),MATCH($C$2&amp;D$9,'TAB Prolaps'!$B$1:IC$1,0)),"")</f>
        <v/>
      </c>
      <c r="E17" s="86" t="str">
        <f>IFERROR(INDEX('TAB Prolaps'!$B$2:$IB$35,MATCH('Indicatoren Prolaps'!$B17,'TAB Prolaps'!$A$2:$A$35,0),MATCH($C$2&amp;E$9,'TAB Prolaps'!$B$1:ID$1,0)),"")</f>
        <v/>
      </c>
      <c r="F17" s="86" t="str">
        <f>IFERROR(INDEX('TAB Prolaps'!$B$2:$IB$35,MATCH('Indicatoren Prolaps'!$B17,'TAB Prolaps'!$A$2:$A$35,0),MATCH($C$2&amp;F$9,'TAB Prolaps'!$B$1:IE$1,0)),"")</f>
        <v/>
      </c>
      <c r="G17" s="86" t="str">
        <f>IFERROR(INDEX('TAB Prolaps'!$B$2:$IB$35,MATCH('Indicatoren Prolaps'!$B17,'TAB Prolaps'!$A$2:$A$35,0),MATCH($C$2&amp;G$9,'TAB Prolaps'!$B$1:IF$1,0)),"")</f>
        <v/>
      </c>
      <c r="H17" s="1"/>
      <c r="I17" s="38" t="s">
        <v>26</v>
      </c>
      <c r="J17" s="66" t="str">
        <f>IFERROR(INDEX('TAB Prolaps.e'!$B$2:$HA$35,MATCH('Indicatoren Prolaps'!$I17,'TAB Prolaps.e'!$A$2:$A$35,0),MATCH($C$2&amp;J$9,'TAB Prolaps.e'!$B$1:$HC$1,0)),"")</f>
        <v/>
      </c>
      <c r="K17" s="66" t="str">
        <f>IFERROR(INDEX('TAB Prolaps.e'!$B$2:$HA$35,MATCH('Indicatoren Prolaps'!$I17,'TAB Prolaps.e'!$A$2:$A$35,0),MATCH($C$2&amp;K$9,'TAB Prolaps.e'!$B$1:$HC$1,0)),"")</f>
        <v/>
      </c>
      <c r="L17" s="66" t="str">
        <f>IFERROR(INDEX('TAB Prolaps.e'!$B$2:$HA$35,MATCH('Indicatoren Prolaps'!$I17,'TAB Prolaps.e'!$A$2:$A$35,0),MATCH($C$2&amp;L$9,'TAB Prolaps.e'!$B$1:$HC$1,0)),"")</f>
        <v/>
      </c>
      <c r="M17" s="66" t="str">
        <f>IFERROR(INDEX('TAB Prolaps.e'!$B$2:$HA$35,MATCH('Indicatoren Prolaps'!$I17,'TAB Prolaps.e'!$A$2:$A$35,0),MATCH($C$2&amp;M$9,'TAB Prolaps.e'!$B$1:$HC$1,0)),"")</f>
        <v/>
      </c>
      <c r="N17" s="66" t="str">
        <f>IFERROR(INDEX('TAB Prolaps.e'!$B$2:$HA$35,MATCH('Indicatoren Prolaps'!$I17,'TAB Prolaps.e'!$A$2:$A$35,0),MATCH($C$2&amp;N$9,'TAB Prolaps.e'!$B$1:$HC$1,0)),"")</f>
        <v/>
      </c>
      <c r="O17" s="1"/>
      <c r="P17" s="66" t="e">
        <f t="shared" si="0"/>
        <v>#VALUE!</v>
      </c>
      <c r="Q17" s="2"/>
      <c r="R17" s="66" t="e">
        <f t="shared" si="1"/>
        <v>#VALUE!</v>
      </c>
      <c r="S17" s="2"/>
    </row>
    <row r="18" spans="1:19" x14ac:dyDescent="0.3">
      <c r="A18" s="2"/>
      <c r="B18" s="38" t="s">
        <v>27</v>
      </c>
      <c r="C18" s="86" t="str">
        <f>IFERROR(INDEX('TAB Prolaps'!$B$2:$IB$35,MATCH('Indicatoren Prolaps'!$B18,'TAB Prolaps'!$A$2:$A$35,0),MATCH($C$2&amp;C$9,'TAB Prolaps'!$B$1:IB$1,0)),"")</f>
        <v/>
      </c>
      <c r="D18" s="86" t="str">
        <f>IFERROR(INDEX('TAB Prolaps'!$B$2:$IB$35,MATCH('Indicatoren Prolaps'!$B18,'TAB Prolaps'!$A$2:$A$35,0),MATCH($C$2&amp;D$9,'TAB Prolaps'!$B$1:IC$1,0)),"")</f>
        <v/>
      </c>
      <c r="E18" s="86">
        <f>IFERROR(INDEX('TAB Prolaps'!$B$2:$IB$35,MATCH('Indicatoren Prolaps'!$B18,'TAB Prolaps'!$A$2:$A$35,0),MATCH($C$2&amp;E$9,'TAB Prolaps'!$B$1:ID$1,0)),"")</f>
        <v>2.9106432521587299E-2</v>
      </c>
      <c r="F18" s="86">
        <f>IFERROR(INDEX('TAB Prolaps'!$B$2:$IB$35,MATCH('Indicatoren Prolaps'!$B18,'TAB Prolaps'!$A$2:$A$35,0),MATCH($C$2&amp;F$9,'TAB Prolaps'!$B$1:IE$1,0)),"")</f>
        <v>2.4055809477988899E-2</v>
      </c>
      <c r="G18" s="86" t="str">
        <f>IFERROR(INDEX('TAB Prolaps'!$B$2:$IB$35,MATCH('Indicatoren Prolaps'!$B18,'TAB Prolaps'!$A$2:$A$35,0),MATCH($C$2&amp;G$9,'TAB Prolaps'!$B$1:IF$1,0)),"")</f>
        <v/>
      </c>
      <c r="H18" s="1"/>
      <c r="I18" s="38" t="s">
        <v>27</v>
      </c>
      <c r="J18" s="66" t="str">
        <f>IFERROR(INDEX('TAB Prolaps.e'!$B$2:$HA$35,MATCH('Indicatoren Prolaps'!$I18,'TAB Prolaps.e'!$A$2:$A$35,0),MATCH($C$2&amp;J$9,'TAB Prolaps.e'!$B$1:$HC$1,0)),"")</f>
        <v/>
      </c>
      <c r="K18" s="66" t="str">
        <f>IFERROR(INDEX('TAB Prolaps.e'!$B$2:$HA$35,MATCH('Indicatoren Prolaps'!$I18,'TAB Prolaps.e'!$A$2:$A$35,0),MATCH($C$2&amp;K$9,'TAB Prolaps.e'!$B$1:$HC$1,0)),"")</f>
        <v/>
      </c>
      <c r="L18" s="66" t="str">
        <f>IFERROR(INDEX('TAB Prolaps.e'!$B$2:$HA$35,MATCH('Indicatoren Prolaps'!$I18,'TAB Prolaps.e'!$A$2:$A$35,0),MATCH($C$2&amp;L$9,'TAB Prolaps.e'!$B$1:$HC$1,0)),"")</f>
        <v/>
      </c>
      <c r="M18" s="66" t="str">
        <f>IFERROR(INDEX('TAB Prolaps.e'!$B$2:$HA$35,MATCH('Indicatoren Prolaps'!$I18,'TAB Prolaps.e'!$A$2:$A$35,0),MATCH($C$2&amp;M$9,'TAB Prolaps.e'!$B$1:$HC$1,0)),"")</f>
        <v/>
      </c>
      <c r="N18" s="66" t="str">
        <f>IFERROR(INDEX('TAB Prolaps.e'!$B$2:$HA$35,MATCH('Indicatoren Prolaps'!$I18,'TAB Prolaps.e'!$A$2:$A$35,0),MATCH($C$2&amp;N$9,'TAB Prolaps.e'!$B$1:$HC$1,0)),"")</f>
        <v/>
      </c>
      <c r="O18" s="1"/>
      <c r="P18" s="66" t="e">
        <f t="shared" si="0"/>
        <v>#VALUE!</v>
      </c>
      <c r="Q18" s="2"/>
      <c r="R18" s="66" t="e">
        <f t="shared" si="1"/>
        <v>#VALUE!</v>
      </c>
      <c r="S18" s="2"/>
    </row>
    <row r="19" spans="1:19" x14ac:dyDescent="0.3">
      <c r="A19" s="2"/>
      <c r="B19" s="38" t="s">
        <v>28</v>
      </c>
      <c r="C19" s="86">
        <f>IFERROR(INDEX('TAB Prolaps'!$B$2:$IB$35,MATCH('Indicatoren Prolaps'!$B19,'TAB Prolaps'!$A$2:$A$35,0),MATCH($C$2&amp;C$9,'TAB Prolaps'!$B$1:IB$1,0)),"")</f>
        <v>0.10753945061367599</v>
      </c>
      <c r="D19" s="86" t="str">
        <f>IFERROR(INDEX('TAB Prolaps'!$B$2:$IB$35,MATCH('Indicatoren Prolaps'!$B19,'TAB Prolaps'!$A$2:$A$35,0),MATCH($C$2&amp;D$9,'TAB Prolaps'!$B$1:IC$1,0)),"")</f>
        <v/>
      </c>
      <c r="E19" s="86" t="str">
        <f>IFERROR(INDEX('TAB Prolaps'!$B$2:$IB$35,MATCH('Indicatoren Prolaps'!$B19,'TAB Prolaps'!$A$2:$A$35,0),MATCH($C$2&amp;E$9,'TAB Prolaps'!$B$1:ID$1,0)),"")</f>
        <v/>
      </c>
      <c r="F19" s="86">
        <f>IFERROR(INDEX('TAB Prolaps'!$B$2:$IB$35,MATCH('Indicatoren Prolaps'!$B19,'TAB Prolaps'!$A$2:$A$35,0),MATCH($C$2&amp;F$9,'TAB Prolaps'!$B$1:IE$1,0)),"")</f>
        <v>6.8998827019940701E-2</v>
      </c>
      <c r="G19" s="86" t="str">
        <f>IFERROR(INDEX('TAB Prolaps'!$B$2:$IB$35,MATCH('Indicatoren Prolaps'!$B19,'TAB Prolaps'!$A$2:$A$35,0),MATCH($C$2&amp;G$9,'TAB Prolaps'!$B$1:IF$1,0)),"")</f>
        <v/>
      </c>
      <c r="H19" s="1"/>
      <c r="I19" s="38" t="s">
        <v>28</v>
      </c>
      <c r="J19" s="66">
        <f>IFERROR(INDEX('TAB Prolaps.e'!$B$2:$HA$35,MATCH('Indicatoren Prolaps'!$I19,'TAB Prolaps.e'!$A$2:$A$35,0),MATCH($C$2&amp;J$9,'TAB Prolaps.e'!$B$1:$HC$1,0)),"")</f>
        <v>1.54867256637168E-2</v>
      </c>
      <c r="K19" s="66">
        <f>IFERROR(INDEX('TAB Prolaps.e'!$B$2:$HA$35,MATCH('Indicatoren Prolaps'!$I19,'TAB Prolaps.e'!$A$2:$A$35,0),MATCH($C$2&amp;K$9,'TAB Prolaps.e'!$B$1:$HC$1,0)),"")</f>
        <v>1.2401352874859099E-2</v>
      </c>
      <c r="L19" s="66" t="str">
        <f>IFERROR(INDEX('TAB Prolaps.e'!$B$2:$HA$35,MATCH('Indicatoren Prolaps'!$I19,'TAB Prolaps.e'!$A$2:$A$35,0),MATCH($C$2&amp;L$9,'TAB Prolaps.e'!$B$1:$HC$1,0)),"")</f>
        <v/>
      </c>
      <c r="M19" s="66" t="str">
        <f>IFERROR(INDEX('TAB Prolaps.e'!$B$2:$HA$35,MATCH('Indicatoren Prolaps'!$I19,'TAB Prolaps.e'!$A$2:$A$35,0),MATCH($C$2&amp;M$9,'TAB Prolaps.e'!$B$1:$HC$1,0)),"")</f>
        <v/>
      </c>
      <c r="N19" s="66" t="str">
        <f>IFERROR(INDEX('TAB Prolaps.e'!$B$2:$HA$35,MATCH('Indicatoren Prolaps'!$I19,'TAB Prolaps.e'!$A$2:$A$35,0),MATCH($C$2&amp;N$9,'TAB Prolaps.e'!$B$1:$HC$1,0)),"")</f>
        <v/>
      </c>
      <c r="O19" s="1"/>
      <c r="P19" s="66">
        <f t="shared" si="0"/>
        <v>0.64161409256042812</v>
      </c>
      <c r="Q19" s="2"/>
      <c r="R19" s="66" t="e">
        <f t="shared" si="1"/>
        <v>#VALUE!</v>
      </c>
      <c r="S19" s="2"/>
    </row>
    <row r="20" spans="1:19" x14ac:dyDescent="0.3">
      <c r="A20" s="2"/>
      <c r="B20" s="38" t="s">
        <v>29</v>
      </c>
      <c r="C20" s="86">
        <f>IFERROR(INDEX('TAB Prolaps'!$B$2:$IB$35,MATCH('Indicatoren Prolaps'!$B20,'TAB Prolaps'!$A$2:$A$35,0),MATCH($C$2&amp;C$9,'TAB Prolaps'!$B$1:IB$1,0)),"")</f>
        <v>0.297545251673692</v>
      </c>
      <c r="D20" s="86">
        <f>IFERROR(INDEX('TAB Prolaps'!$B$2:$IB$35,MATCH('Indicatoren Prolaps'!$B20,'TAB Prolaps'!$A$2:$A$35,0),MATCH($C$2&amp;D$9,'TAB Prolaps'!$B$1:IC$1,0)),"")</f>
        <v>0.30956974292251799</v>
      </c>
      <c r="E20" s="86">
        <f>IFERROR(INDEX('TAB Prolaps'!$B$2:$IB$35,MATCH('Indicatoren Prolaps'!$B20,'TAB Prolaps'!$A$2:$A$35,0),MATCH($C$2&amp;E$9,'TAB Prolaps'!$B$1:ID$1,0)),"")</f>
        <v>0.33883192153365999</v>
      </c>
      <c r="F20" s="86">
        <f>IFERROR(INDEX('TAB Prolaps'!$B$2:$IB$35,MATCH('Indicatoren Prolaps'!$B20,'TAB Prolaps'!$A$2:$A$35,0),MATCH($C$2&amp;F$9,'TAB Prolaps'!$B$1:IE$1,0)),"")</f>
        <v>0.345125107851596</v>
      </c>
      <c r="G20" s="86">
        <f>IFERROR(INDEX('TAB Prolaps'!$B$2:$IB$35,MATCH('Indicatoren Prolaps'!$B20,'TAB Prolaps'!$A$2:$A$35,0),MATCH($C$2&amp;G$9,'TAB Prolaps'!$B$1:IF$1,0)),"")</f>
        <v>0.23219644695625499</v>
      </c>
      <c r="H20" s="1"/>
      <c r="I20" s="38" t="s">
        <v>29</v>
      </c>
      <c r="J20" s="66">
        <f>IFERROR(INDEX('TAB Prolaps.e'!$B$2:$HA$35,MATCH('Indicatoren Prolaps'!$I20,'TAB Prolaps.e'!$A$2:$A$35,0),MATCH($C$2&amp;J$9,'TAB Prolaps.e'!$B$1:$HC$1,0)),"")</f>
        <v>9.2059838895281895E-2</v>
      </c>
      <c r="K20" s="66">
        <f>IFERROR(INDEX('TAB Prolaps.e'!$B$2:$HA$35,MATCH('Indicatoren Prolaps'!$I20,'TAB Prolaps.e'!$A$2:$A$35,0),MATCH($C$2&amp;K$9,'TAB Prolaps.e'!$B$1:$HC$1,0)),"")</f>
        <v>5.9332509270704603E-2</v>
      </c>
      <c r="L20" s="66">
        <f>IFERROR(INDEX('TAB Prolaps.e'!$B$2:$HA$35,MATCH('Indicatoren Prolaps'!$I20,'TAB Prolaps.e'!$A$2:$A$35,0),MATCH($C$2&amp;L$9,'TAB Prolaps.e'!$B$1:$HC$1,0)),"")</f>
        <v>6.0465116279069801E-2</v>
      </c>
      <c r="M20" s="66">
        <f>IFERROR(INDEX('TAB Prolaps.e'!$B$2:$HA$35,MATCH('Indicatoren Prolaps'!$I20,'TAB Prolaps.e'!$A$2:$A$35,0),MATCH($C$2&amp;M$9,'TAB Prolaps.e'!$B$1:$HC$1,0)),"")</f>
        <v>4.3859649122807001E-2</v>
      </c>
      <c r="N20" s="66">
        <f>IFERROR(INDEX('TAB Prolaps.e'!$B$2:$HA$35,MATCH('Indicatoren Prolaps'!$I20,'TAB Prolaps.e'!$A$2:$A$35,0),MATCH($C$2&amp;N$9,'TAB Prolaps.e'!$B$1:$HC$1,0)),"")</f>
        <v>3.1201248049922001E-2</v>
      </c>
      <c r="O20" s="1"/>
      <c r="P20" s="66">
        <f t="shared" si="0"/>
        <v>1.1599079666379057</v>
      </c>
      <c r="Q20" s="2"/>
      <c r="R20" s="66">
        <f t="shared" si="1"/>
        <v>0.47642543859649122</v>
      </c>
      <c r="S20" s="2"/>
    </row>
    <row r="21" spans="1:19" x14ac:dyDescent="0.3">
      <c r="A21" s="2"/>
      <c r="B21" s="38" t="s">
        <v>30</v>
      </c>
      <c r="C21" s="86" t="str">
        <f>IFERROR(INDEX('TAB Prolaps'!$B$2:$IB$35,MATCH('Indicatoren Prolaps'!$B21,'TAB Prolaps'!$A$2:$A$35,0),MATCH($C$2&amp;C$9,'TAB Prolaps'!$B$1:IB$1,0)),"")</f>
        <v/>
      </c>
      <c r="D21" s="86" t="str">
        <f>IFERROR(INDEX('TAB Prolaps'!$B$2:$IB$35,MATCH('Indicatoren Prolaps'!$B21,'TAB Prolaps'!$A$2:$A$35,0),MATCH($C$2&amp;D$9,'TAB Prolaps'!$B$1:IC$1,0)),"")</f>
        <v/>
      </c>
      <c r="E21" s="86" t="str">
        <f>IFERROR(INDEX('TAB Prolaps'!$B$2:$IB$35,MATCH('Indicatoren Prolaps'!$B21,'TAB Prolaps'!$A$2:$A$35,0),MATCH($C$2&amp;E$9,'TAB Prolaps'!$B$1:ID$1,0)),"")</f>
        <v/>
      </c>
      <c r="F21" s="86" t="str">
        <f>IFERROR(INDEX('TAB Prolaps'!$B$2:$IB$35,MATCH('Indicatoren Prolaps'!$B21,'TAB Prolaps'!$A$2:$A$35,0),MATCH($C$2&amp;F$9,'TAB Prolaps'!$B$1:IE$1,0)),"")</f>
        <v/>
      </c>
      <c r="G21" s="86" t="str">
        <f>IFERROR(INDEX('TAB Prolaps'!$B$2:$IB$35,MATCH('Indicatoren Prolaps'!$B21,'TAB Prolaps'!$A$2:$A$35,0),MATCH($C$2&amp;G$9,'TAB Prolaps'!$B$1:IF$1,0)),"")</f>
        <v/>
      </c>
      <c r="H21" s="1"/>
      <c r="I21" s="38" t="s">
        <v>30</v>
      </c>
      <c r="J21" s="66" t="str">
        <f>IFERROR(INDEX('TAB Prolaps.e'!$B$2:$HA$35,MATCH('Indicatoren Prolaps'!$I21,'TAB Prolaps.e'!$A$2:$A$35,0),MATCH($C$2&amp;J$9,'TAB Prolaps.e'!$B$1:$HC$1,0)),"")</f>
        <v/>
      </c>
      <c r="K21" s="66" t="str">
        <f>IFERROR(INDEX('TAB Prolaps.e'!$B$2:$HA$35,MATCH('Indicatoren Prolaps'!$I21,'TAB Prolaps.e'!$A$2:$A$35,0),MATCH($C$2&amp;K$9,'TAB Prolaps.e'!$B$1:$HC$1,0)),"")</f>
        <v/>
      </c>
      <c r="L21" s="66" t="str">
        <f>IFERROR(INDEX('TAB Prolaps.e'!$B$2:$HA$35,MATCH('Indicatoren Prolaps'!$I21,'TAB Prolaps.e'!$A$2:$A$35,0),MATCH($C$2&amp;L$9,'TAB Prolaps.e'!$B$1:$HC$1,0)),"")</f>
        <v/>
      </c>
      <c r="M21" s="66" t="str">
        <f>IFERROR(INDEX('TAB Prolaps.e'!$B$2:$HA$35,MATCH('Indicatoren Prolaps'!$I21,'TAB Prolaps.e'!$A$2:$A$35,0),MATCH($C$2&amp;M$9,'TAB Prolaps.e'!$B$1:$HC$1,0)),"")</f>
        <v/>
      </c>
      <c r="N21" s="66" t="str">
        <f>IFERROR(INDEX('TAB Prolaps.e'!$B$2:$HA$35,MATCH('Indicatoren Prolaps'!$I21,'TAB Prolaps.e'!$A$2:$A$35,0),MATCH($C$2&amp;N$9,'TAB Prolaps.e'!$B$1:$HC$1,0)),"")</f>
        <v/>
      </c>
      <c r="O21" s="1"/>
      <c r="P21" s="66" t="e">
        <f t="shared" si="0"/>
        <v>#VALUE!</v>
      </c>
      <c r="Q21" s="2"/>
      <c r="R21" s="66" t="e">
        <f t="shared" si="1"/>
        <v>#VALUE!</v>
      </c>
      <c r="S21" s="2"/>
    </row>
    <row r="22" spans="1:19" x14ac:dyDescent="0.3">
      <c r="A22" s="2"/>
      <c r="B22" s="38" t="s">
        <v>31</v>
      </c>
      <c r="C22" s="86">
        <f>IFERROR(INDEX('TAB Prolaps'!$B$2:$IB$35,MATCH('Indicatoren Prolaps'!$B22,'TAB Prolaps'!$A$2:$A$35,0),MATCH($C$2&amp;C$9,'TAB Prolaps'!$B$1:IB$1,0)),"")</f>
        <v>0.235769619400472</v>
      </c>
      <c r="D22" s="86">
        <f>IFERROR(INDEX('TAB Prolaps'!$B$2:$IB$35,MATCH('Indicatoren Prolaps'!$B22,'TAB Prolaps'!$A$2:$A$35,0),MATCH($C$2&amp;D$9,'TAB Prolaps'!$B$1:IC$1,0)),"")</f>
        <v>0.24554941682013501</v>
      </c>
      <c r="E22" s="86">
        <f>IFERROR(INDEX('TAB Prolaps'!$B$2:$IB$35,MATCH('Indicatoren Prolaps'!$B22,'TAB Prolaps'!$A$2:$A$35,0),MATCH($C$2&amp;E$9,'TAB Prolaps'!$B$1:ID$1,0)),"")</f>
        <v>0.18897287683414901</v>
      </c>
      <c r="F22" s="86">
        <f>IFERROR(INDEX('TAB Prolaps'!$B$2:$IB$35,MATCH('Indicatoren Prolaps'!$B22,'TAB Prolaps'!$A$2:$A$35,0),MATCH($C$2&amp;F$9,'TAB Prolaps'!$B$1:IE$1,0)),"")</f>
        <v>0.243510985666058</v>
      </c>
      <c r="G22" s="86">
        <f>IFERROR(INDEX('TAB Prolaps'!$B$2:$IB$35,MATCH('Indicatoren Prolaps'!$B22,'TAB Prolaps'!$A$2:$A$35,0),MATCH($C$2&amp;G$9,'TAB Prolaps'!$B$1:IF$1,0)),"")</f>
        <v>0.18686452322066499</v>
      </c>
      <c r="H22" s="1"/>
      <c r="I22" s="38" t="s">
        <v>31</v>
      </c>
      <c r="J22" s="66">
        <f>IFERROR(INDEX('TAB Prolaps.e'!$B$2:$HA$35,MATCH('Indicatoren Prolaps'!$I22,'TAB Prolaps.e'!$A$2:$A$35,0),MATCH($C$2&amp;J$9,'TAB Prolaps.e'!$B$1:$HC$1,0)),"")</f>
        <v>6.8452380952381001E-2</v>
      </c>
      <c r="K22" s="66">
        <f>IFERROR(INDEX('TAB Prolaps.e'!$B$2:$HA$35,MATCH('Indicatoren Prolaps'!$I22,'TAB Prolaps.e'!$A$2:$A$35,0),MATCH($C$2&amp;K$9,'TAB Prolaps.e'!$B$1:$HC$1,0)),"")</f>
        <v>7.25075528700906E-2</v>
      </c>
      <c r="L22" s="66">
        <f>IFERROR(INDEX('TAB Prolaps.e'!$B$2:$HA$35,MATCH('Indicatoren Prolaps'!$I22,'TAB Prolaps.e'!$A$2:$A$35,0),MATCH($C$2&amp;L$9,'TAB Prolaps.e'!$B$1:$HC$1,0)),"")</f>
        <v>5.5900621118012403E-2</v>
      </c>
      <c r="M22" s="66">
        <f>IFERROR(INDEX('TAB Prolaps.e'!$B$2:$HA$35,MATCH('Indicatoren Prolaps'!$I22,'TAB Prolaps.e'!$A$2:$A$35,0),MATCH($C$2&amp;M$9,'TAB Prolaps.e'!$B$1:$HC$1,0)),"")</f>
        <v>5.5172413793103399E-2</v>
      </c>
      <c r="N22" s="66" t="str">
        <f>IFERROR(INDEX('TAB Prolaps.e'!$B$2:$HA$35,MATCH('Indicatoren Prolaps'!$I22,'TAB Prolaps.e'!$A$2:$A$35,0),MATCH($C$2&amp;N$9,'TAB Prolaps.e'!$B$1:$HC$1,0)),"")</f>
        <v/>
      </c>
      <c r="O22" s="1"/>
      <c r="P22" s="66">
        <f t="shared" si="0"/>
        <v>1.0328344520607498</v>
      </c>
      <c r="Q22" s="2"/>
      <c r="R22" s="66">
        <f t="shared" si="1"/>
        <v>0.80599700149924913</v>
      </c>
      <c r="S22" s="2"/>
    </row>
    <row r="23" spans="1:19" x14ac:dyDescent="0.3">
      <c r="A23" s="2"/>
      <c r="B23" s="38" t="s">
        <v>32</v>
      </c>
      <c r="C23" s="86">
        <f>IFERROR(INDEX('TAB Prolaps'!$B$2:$IB$35,MATCH('Indicatoren Prolaps'!$B23,'TAB Prolaps'!$A$2:$A$35,0),MATCH($C$2&amp;C$9,'TAB Prolaps'!$B$1:IB$1,0)),"")</f>
        <v>0.20136013069412301</v>
      </c>
      <c r="D23" s="86">
        <f>IFERROR(INDEX('TAB Prolaps'!$B$2:$IB$35,MATCH('Indicatoren Prolaps'!$B23,'TAB Prolaps'!$A$2:$A$35,0),MATCH($C$2&amp;D$9,'TAB Prolaps'!$B$1:IC$1,0)),"")</f>
        <v>7.9386080973802606E-2</v>
      </c>
      <c r="E23" s="86">
        <f>IFERROR(INDEX('TAB Prolaps'!$B$2:$IB$35,MATCH('Indicatoren Prolaps'!$B23,'TAB Prolaps'!$A$2:$A$35,0),MATCH($C$2&amp;E$9,'TAB Prolaps'!$B$1:ID$1,0)),"")</f>
        <v>6.7572640588632799E-2</v>
      </c>
      <c r="F23" s="86">
        <f>IFERROR(INDEX('TAB Prolaps'!$B$2:$IB$35,MATCH('Indicatoren Prolaps'!$B23,'TAB Prolaps'!$A$2:$A$35,0),MATCH($C$2&amp;F$9,'TAB Prolaps'!$B$1:IE$1,0)),"")</f>
        <v>6.7213084147047297E-2</v>
      </c>
      <c r="G23" s="86">
        <f>IFERROR(INDEX('TAB Prolaps'!$B$2:$IB$35,MATCH('Indicatoren Prolaps'!$B23,'TAB Prolaps'!$A$2:$A$35,0),MATCH($C$2&amp;G$9,'TAB Prolaps'!$B$1:IF$1,0)),"")</f>
        <v>6.6870994706046294E-2</v>
      </c>
      <c r="H23" s="1"/>
      <c r="I23" s="38" t="s">
        <v>32</v>
      </c>
      <c r="J23" s="66">
        <f>IFERROR(INDEX('TAB Prolaps.e'!$B$2:$HA$35,MATCH('Indicatoren Prolaps'!$I23,'TAB Prolaps.e'!$A$2:$A$35,0),MATCH($C$2&amp;J$9,'TAB Prolaps.e'!$B$1:$HC$1,0)),"")</f>
        <v>4.7910295616717599E-2</v>
      </c>
      <c r="K23" s="66">
        <f>IFERROR(INDEX('TAB Prolaps.e'!$B$2:$HA$35,MATCH('Indicatoren Prolaps'!$I23,'TAB Prolaps.e'!$A$2:$A$35,0),MATCH($C$2&amp;K$9,'TAB Prolaps.e'!$B$1:$HC$1,0)),"")</f>
        <v>1.7997750281214801E-2</v>
      </c>
      <c r="L23" s="66">
        <f>IFERROR(INDEX('TAB Prolaps.e'!$B$2:$HA$35,MATCH('Indicatoren Prolaps'!$I23,'TAB Prolaps.e'!$A$2:$A$35,0),MATCH($C$2&amp;L$9,'TAB Prolaps.e'!$B$1:$HC$1,0)),"")</f>
        <v>1.1518324607329799E-2</v>
      </c>
      <c r="M23" s="66">
        <f>IFERROR(INDEX('TAB Prolaps.e'!$B$2:$HA$35,MATCH('Indicatoren Prolaps'!$I23,'TAB Prolaps.e'!$A$2:$A$35,0),MATCH($C$2&amp;M$9,'TAB Prolaps.e'!$B$1:$HC$1,0)),"")</f>
        <v>1.4115092290988099E-2</v>
      </c>
      <c r="N23" s="66">
        <f>IFERROR(INDEX('TAB Prolaps.e'!$B$2:$HA$35,MATCH('Indicatoren Prolaps'!$I23,'TAB Prolaps.e'!$A$2:$A$35,0),MATCH($C$2&amp;N$9,'TAB Prolaps.e'!$B$1:$HC$1,0)),"")</f>
        <v>1.5089163237311401E-2</v>
      </c>
      <c r="O23" s="1"/>
      <c r="P23" s="66">
        <f t="shared" si="0"/>
        <v>0.33379539393102414</v>
      </c>
      <c r="Q23" s="2"/>
      <c r="R23" s="66">
        <f t="shared" si="1"/>
        <v>0.294615011435305</v>
      </c>
      <c r="S23" s="2"/>
    </row>
    <row r="24" spans="1:19" x14ac:dyDescent="0.3">
      <c r="A24" s="2"/>
      <c r="B24" s="38" t="s">
        <v>33</v>
      </c>
      <c r="C24" s="86" t="str">
        <f>IFERROR(INDEX('TAB Prolaps'!$B$2:$IB$35,MATCH('Indicatoren Prolaps'!$B24,'TAB Prolaps'!$A$2:$A$35,0),MATCH($C$2&amp;C$9,'TAB Prolaps'!$B$1:IB$1,0)),"")</f>
        <v/>
      </c>
      <c r="D24" s="86" t="str">
        <f>IFERROR(INDEX('TAB Prolaps'!$B$2:$IB$35,MATCH('Indicatoren Prolaps'!$B24,'TAB Prolaps'!$A$2:$A$35,0),MATCH($C$2&amp;D$9,'TAB Prolaps'!$B$1:IC$1,0)),"")</f>
        <v/>
      </c>
      <c r="E24" s="86" t="str">
        <f>IFERROR(INDEX('TAB Prolaps'!$B$2:$IB$35,MATCH('Indicatoren Prolaps'!$B24,'TAB Prolaps'!$A$2:$A$35,0),MATCH($C$2&amp;E$9,'TAB Prolaps'!$B$1:ID$1,0)),"")</f>
        <v/>
      </c>
      <c r="F24" s="86" t="str">
        <f>IFERROR(INDEX('TAB Prolaps'!$B$2:$IB$35,MATCH('Indicatoren Prolaps'!$B24,'TAB Prolaps'!$A$2:$A$35,0),MATCH($C$2&amp;F$9,'TAB Prolaps'!$B$1:IE$1,0)),"")</f>
        <v/>
      </c>
      <c r="G24" s="86" t="str">
        <f>IFERROR(INDEX('TAB Prolaps'!$B$2:$IB$35,MATCH('Indicatoren Prolaps'!$B24,'TAB Prolaps'!$A$2:$A$35,0),MATCH($C$2&amp;G$9,'TAB Prolaps'!$B$1:IF$1,0)),"")</f>
        <v/>
      </c>
      <c r="H24" s="1"/>
      <c r="I24" s="38" t="s">
        <v>33</v>
      </c>
      <c r="J24" s="66" t="str">
        <f>IFERROR(INDEX('TAB Prolaps.e'!$B$2:$HA$35,MATCH('Indicatoren Prolaps'!$I24,'TAB Prolaps.e'!$A$2:$A$35,0),MATCH($C$2&amp;J$9,'TAB Prolaps.e'!$B$1:$HC$1,0)),"")</f>
        <v/>
      </c>
      <c r="K24" s="66" t="str">
        <f>IFERROR(INDEX('TAB Prolaps.e'!$B$2:$HA$35,MATCH('Indicatoren Prolaps'!$I24,'TAB Prolaps.e'!$A$2:$A$35,0),MATCH($C$2&amp;K$9,'TAB Prolaps.e'!$B$1:$HC$1,0)),"")</f>
        <v/>
      </c>
      <c r="L24" s="66" t="str">
        <f>IFERROR(INDEX('TAB Prolaps.e'!$B$2:$HA$35,MATCH('Indicatoren Prolaps'!$I24,'TAB Prolaps.e'!$A$2:$A$35,0),MATCH($C$2&amp;L$9,'TAB Prolaps.e'!$B$1:$HC$1,0)),"")</f>
        <v/>
      </c>
      <c r="M24" s="66" t="str">
        <f>IFERROR(INDEX('TAB Prolaps.e'!$B$2:$HA$35,MATCH('Indicatoren Prolaps'!$I24,'TAB Prolaps.e'!$A$2:$A$35,0),MATCH($C$2&amp;M$9,'TAB Prolaps.e'!$B$1:$HC$1,0)),"")</f>
        <v/>
      </c>
      <c r="N24" s="66" t="str">
        <f>IFERROR(INDEX('TAB Prolaps.e'!$B$2:$HA$35,MATCH('Indicatoren Prolaps'!$I24,'TAB Prolaps.e'!$A$2:$A$35,0),MATCH($C$2&amp;N$9,'TAB Prolaps.e'!$B$1:$HC$1,0)),"")</f>
        <v/>
      </c>
      <c r="O24" s="1"/>
      <c r="P24" s="66" t="e">
        <f t="shared" si="0"/>
        <v>#VALUE!</v>
      </c>
      <c r="Q24" s="2"/>
      <c r="R24" s="66" t="e">
        <f t="shared" si="1"/>
        <v>#VALUE!</v>
      </c>
      <c r="S24" s="2"/>
    </row>
    <row r="25" spans="1:19" x14ac:dyDescent="0.3">
      <c r="A25" s="2"/>
      <c r="B25" s="38" t="s">
        <v>34</v>
      </c>
      <c r="C25" s="86" t="str">
        <f>IFERROR(INDEX('TAB Prolaps'!$B$2:$IB$35,MATCH('Indicatoren Prolaps'!$B25,'TAB Prolaps'!$A$2:$A$35,0),MATCH($C$2&amp;C$9,'TAB Prolaps'!$B$1:IB$1,0)),"")</f>
        <v/>
      </c>
      <c r="D25" s="86" t="str">
        <f>IFERROR(INDEX('TAB Prolaps'!$B$2:$IB$35,MATCH('Indicatoren Prolaps'!$B25,'TAB Prolaps'!$A$2:$A$35,0),MATCH($C$2&amp;D$9,'TAB Prolaps'!$B$1:IC$1,0)),"")</f>
        <v/>
      </c>
      <c r="E25" s="86" t="str">
        <f>IFERROR(INDEX('TAB Prolaps'!$B$2:$IB$35,MATCH('Indicatoren Prolaps'!$B25,'TAB Prolaps'!$A$2:$A$35,0),MATCH($C$2&amp;E$9,'TAB Prolaps'!$B$1:ID$1,0)),"")</f>
        <v/>
      </c>
      <c r="F25" s="86">
        <f>IFERROR(INDEX('TAB Prolaps'!$B$2:$IB$35,MATCH('Indicatoren Prolaps'!$B25,'TAB Prolaps'!$A$2:$A$35,0),MATCH($C$2&amp;F$9,'TAB Prolaps'!$B$1:IE$1,0)),"")</f>
        <v>3.52790250160359E-2</v>
      </c>
      <c r="G25" s="86" t="str">
        <f>IFERROR(INDEX('TAB Prolaps'!$B$2:$IB$35,MATCH('Indicatoren Prolaps'!$B25,'TAB Prolaps'!$A$2:$A$35,0),MATCH($C$2&amp;G$9,'TAB Prolaps'!$B$1:IF$1,0)),"")</f>
        <v/>
      </c>
      <c r="H25" s="1"/>
      <c r="I25" s="38" t="s">
        <v>34</v>
      </c>
      <c r="J25" s="66">
        <f>IFERROR(INDEX('TAB Prolaps.e'!$B$2:$HA$35,MATCH('Indicatoren Prolaps'!$I25,'TAB Prolaps.e'!$A$2:$A$35,0),MATCH($C$2&amp;J$9,'TAB Prolaps.e'!$B$1:$HC$1,0)),"")</f>
        <v>7.8926598263614808E-3</v>
      </c>
      <c r="K25" s="66">
        <f>IFERROR(INDEX('TAB Prolaps.e'!$B$2:$HA$35,MATCH('Indicatoren Prolaps'!$I25,'TAB Prolaps.e'!$A$2:$A$35,0),MATCH($C$2&amp;K$9,'TAB Prolaps.e'!$B$1:$HC$1,0)),"")</f>
        <v>8.8781275221953195E-3</v>
      </c>
      <c r="L25" s="66" t="str">
        <f>IFERROR(INDEX('TAB Prolaps.e'!$B$2:$HA$35,MATCH('Indicatoren Prolaps'!$I25,'TAB Prolaps.e'!$A$2:$A$35,0),MATCH($C$2&amp;L$9,'TAB Prolaps.e'!$B$1:$HC$1,0)),"")</f>
        <v/>
      </c>
      <c r="M25" s="66" t="str">
        <f>IFERROR(INDEX('TAB Prolaps.e'!$B$2:$HA$35,MATCH('Indicatoren Prolaps'!$I25,'TAB Prolaps.e'!$A$2:$A$35,0),MATCH($C$2&amp;M$9,'TAB Prolaps.e'!$B$1:$HC$1,0)),"")</f>
        <v/>
      </c>
      <c r="N25" s="66" t="str">
        <f>IFERROR(INDEX('TAB Prolaps.e'!$B$2:$HA$35,MATCH('Indicatoren Prolaps'!$I25,'TAB Prolaps.e'!$A$2:$A$35,0),MATCH($C$2&amp;N$9,'TAB Prolaps.e'!$B$1:$HC$1,0)),"")</f>
        <v/>
      </c>
      <c r="O25" s="1"/>
      <c r="P25" s="66" t="e">
        <f t="shared" si="0"/>
        <v>#VALUE!</v>
      </c>
      <c r="Q25" s="2"/>
      <c r="R25" s="66" t="e">
        <f t="shared" si="1"/>
        <v>#VALUE!</v>
      </c>
      <c r="S25" s="2"/>
    </row>
    <row r="26" spans="1:19" x14ac:dyDescent="0.3">
      <c r="A26" s="2"/>
      <c r="B26" s="38" t="s">
        <v>35</v>
      </c>
      <c r="C26" s="86">
        <f>IFERROR(INDEX('TAB Prolaps'!$B$2:$IB$35,MATCH('Indicatoren Prolaps'!$B26,'TAB Prolaps'!$A$2:$A$35,0),MATCH($C$2&amp;C$9,'TAB Prolaps'!$B$1:IB$1,0)),"")</f>
        <v>5.4916557342038597E-2</v>
      </c>
      <c r="D26" s="86">
        <f>IFERROR(INDEX('TAB Prolaps'!$B$2:$IB$35,MATCH('Indicatoren Prolaps'!$B26,'TAB Prolaps'!$A$2:$A$35,0),MATCH($C$2&amp;D$9,'TAB Prolaps'!$B$1:IC$1,0)),"")</f>
        <v>5.1610552840098398E-2</v>
      </c>
      <c r="E26" s="86">
        <f>IFERROR(INDEX('TAB Prolaps'!$B$2:$IB$35,MATCH('Indicatoren Prolaps'!$B26,'TAB Prolaps'!$A$2:$A$35,0),MATCH($C$2&amp;E$9,'TAB Prolaps'!$B$1:ID$1,0)),"")</f>
        <v>4.2236736910382697E-2</v>
      </c>
      <c r="F26" s="86">
        <f>IFERROR(INDEX('TAB Prolaps'!$B$2:$IB$35,MATCH('Indicatoren Prolaps'!$B26,'TAB Prolaps'!$A$2:$A$35,0),MATCH($C$2&amp;F$9,'TAB Prolaps'!$B$1:IE$1,0)),"")</f>
        <v>5.6992875890513703E-2</v>
      </c>
      <c r="G26" s="86" t="str">
        <f>IFERROR(INDEX('TAB Prolaps'!$B$2:$IB$35,MATCH('Indicatoren Prolaps'!$B26,'TAB Prolaps'!$A$2:$A$35,0),MATCH($C$2&amp;G$9,'TAB Prolaps'!$B$1:IF$1,0)),"")</f>
        <v/>
      </c>
      <c r="H26" s="1"/>
      <c r="I26" s="38" t="s">
        <v>35</v>
      </c>
      <c r="J26" s="66">
        <f>IFERROR(INDEX('TAB Prolaps.e'!$B$2:$HA$35,MATCH('Indicatoren Prolaps'!$I26,'TAB Prolaps.e'!$A$2:$A$35,0),MATCH($C$2&amp;J$9,'TAB Prolaps.e'!$B$1:$HC$1,0)),"")</f>
        <v>1.23816460305899E-2</v>
      </c>
      <c r="K26" s="66">
        <f>IFERROR(INDEX('TAB Prolaps.e'!$B$2:$HA$35,MATCH('Indicatoren Prolaps'!$I26,'TAB Prolaps.e'!$A$2:$A$35,0),MATCH($C$2&amp;K$9,'TAB Prolaps.e'!$B$1:$HC$1,0)),"")</f>
        <v>1.38888888888889E-2</v>
      </c>
      <c r="L26" s="66">
        <f>IFERROR(INDEX('TAB Prolaps.e'!$B$2:$HA$35,MATCH('Indicatoren Prolaps'!$I26,'TAB Prolaps.e'!$A$2:$A$35,0),MATCH($C$2&amp;L$9,'TAB Prolaps.e'!$B$1:$HC$1,0)),"")</f>
        <v>9.3196644920782792E-3</v>
      </c>
      <c r="M26" s="66" t="str">
        <f>IFERROR(INDEX('TAB Prolaps.e'!$B$2:$HA$35,MATCH('Indicatoren Prolaps'!$I26,'TAB Prolaps.e'!$A$2:$A$35,0),MATCH($C$2&amp;M$9,'TAB Prolaps.e'!$B$1:$HC$1,0)),"")</f>
        <v/>
      </c>
      <c r="N26" s="66" t="str">
        <f>IFERROR(INDEX('TAB Prolaps.e'!$B$2:$HA$35,MATCH('Indicatoren Prolaps'!$I26,'TAB Prolaps.e'!$A$2:$A$35,0),MATCH($C$2&amp;N$9,'TAB Prolaps.e'!$B$1:$HC$1,0)),"")</f>
        <v/>
      </c>
      <c r="O26" s="1"/>
      <c r="P26" s="66">
        <f t="shared" si="0"/>
        <v>1.0378086072574271</v>
      </c>
      <c r="Q26" s="2"/>
      <c r="R26" s="66" t="e">
        <f t="shared" si="1"/>
        <v>#VALUE!</v>
      </c>
      <c r="S26" s="2"/>
    </row>
    <row r="27" spans="1:19" x14ac:dyDescent="0.3">
      <c r="A27" s="2"/>
      <c r="B27" s="38" t="s">
        <v>36</v>
      </c>
      <c r="C27" s="86">
        <f>IFERROR(INDEX('TAB Prolaps'!$B$2:$IB$35,MATCH('Indicatoren Prolaps'!$B27,'TAB Prolaps'!$A$2:$A$35,0),MATCH($C$2&amp;C$9,'TAB Prolaps'!$B$1:IB$1,0)),"")</f>
        <v>0.15730306605372699</v>
      </c>
      <c r="D27" s="86">
        <f>IFERROR(INDEX('TAB Prolaps'!$B$2:$IB$35,MATCH('Indicatoren Prolaps'!$B27,'TAB Prolaps'!$A$2:$A$35,0),MATCH($C$2&amp;D$9,'TAB Prolaps'!$B$1:IC$1,0)),"")</f>
        <v>0.15354776143526699</v>
      </c>
      <c r="E27" s="86">
        <f>IFERROR(INDEX('TAB Prolaps'!$B$2:$IB$35,MATCH('Indicatoren Prolaps'!$B27,'TAB Prolaps'!$A$2:$A$35,0),MATCH($C$2&amp;E$9,'TAB Prolaps'!$B$1:ID$1,0)),"")</f>
        <v>0.14990497095591199</v>
      </c>
      <c r="F27" s="86">
        <f>IFERROR(INDEX('TAB Prolaps'!$B$2:$IB$35,MATCH('Indicatoren Prolaps'!$B27,'TAB Prolaps'!$A$2:$A$35,0),MATCH($C$2&amp;F$9,'TAB Prolaps'!$B$1:IE$1,0)),"")</f>
        <v>0.108945487398196</v>
      </c>
      <c r="G27" s="86">
        <f>IFERROR(INDEX('TAB Prolaps'!$B$2:$IB$35,MATCH('Indicatoren Prolaps'!$B27,'TAB Prolaps'!$A$2:$A$35,0),MATCH($C$2&amp;G$9,'TAB Prolaps'!$B$1:IF$1,0)),"")</f>
        <v>4.2149631190727101E-2</v>
      </c>
      <c r="H27" s="1"/>
      <c r="I27" s="38" t="s">
        <v>36</v>
      </c>
      <c r="J27" s="66">
        <f>IFERROR(INDEX('TAB Prolaps.e'!$B$2:$HA$35,MATCH('Indicatoren Prolaps'!$I27,'TAB Prolaps.e'!$A$2:$A$35,0),MATCH($C$2&amp;J$9,'TAB Prolaps.e'!$B$1:$HC$1,0)),"")</f>
        <v>4.51807228915663E-2</v>
      </c>
      <c r="K27" s="66">
        <f>IFERROR(INDEX('TAB Prolaps.e'!$B$2:$HA$35,MATCH('Indicatoren Prolaps'!$I27,'TAB Prolaps.e'!$A$2:$A$35,0),MATCH($C$2&amp;K$9,'TAB Prolaps.e'!$B$1:$HC$1,0)),"")</f>
        <v>4.17670682730924E-2</v>
      </c>
      <c r="L27" s="66">
        <f>IFERROR(INDEX('TAB Prolaps.e'!$B$2:$HA$35,MATCH('Indicatoren Prolaps'!$I27,'TAB Prolaps.e'!$A$2:$A$35,0),MATCH($C$2&amp;L$9,'TAB Prolaps.e'!$B$1:$HC$1,0)),"")</f>
        <v>3.3858267716535398E-2</v>
      </c>
      <c r="M27" s="66">
        <f>IFERROR(INDEX('TAB Prolaps.e'!$B$2:$HA$35,MATCH('Indicatoren Prolaps'!$I27,'TAB Prolaps.e'!$A$2:$A$35,0),MATCH($C$2&amp;M$9,'TAB Prolaps.e'!$B$1:$HC$1,0)),"")</f>
        <v>2.5618374558303899E-2</v>
      </c>
      <c r="N27" s="66">
        <f>IFERROR(INDEX('TAB Prolaps.e'!$B$2:$HA$35,MATCH('Indicatoren Prolaps'!$I27,'TAB Prolaps.e'!$A$2:$A$35,0),MATCH($C$2&amp;N$9,'TAB Prolaps.e'!$B$1:$HC$1,0)),"")</f>
        <v>1.69286577992745E-2</v>
      </c>
      <c r="O27" s="1"/>
      <c r="P27" s="66">
        <f t="shared" si="0"/>
        <v>0.69258336872458404</v>
      </c>
      <c r="Q27" s="2"/>
      <c r="R27" s="66">
        <f t="shared" si="1"/>
        <v>0.56702002355712589</v>
      </c>
      <c r="S27" s="2"/>
    </row>
    <row r="28" spans="1:19" x14ac:dyDescent="0.3">
      <c r="A28" s="2"/>
      <c r="B28" s="45" t="s">
        <v>37</v>
      </c>
      <c r="C28" s="86">
        <f>IFERROR(INDEX('TAB Prolaps'!$B$2:$IB$35,MATCH('Indicatoren Prolaps'!$B28,'TAB Prolaps'!$A$2:$A$35,0),MATCH($C$2&amp;C$9,'TAB Prolaps'!$B$1:IB$1,0)),"")</f>
        <v>0.16356749311294799</v>
      </c>
      <c r="D28" s="86">
        <f>IFERROR(INDEX('TAB Prolaps'!$B$2:$IB$35,MATCH('Indicatoren Prolaps'!$B28,'TAB Prolaps'!$A$2:$A$35,0),MATCH($C$2&amp;D$9,'TAB Prolaps'!$B$1:IC$1,0)),"")</f>
        <v>0.17893279369474899</v>
      </c>
      <c r="E28" s="86">
        <f>IFERROR(INDEX('TAB Prolaps'!$B$2:$IB$35,MATCH('Indicatoren Prolaps'!$B28,'TAB Prolaps'!$A$2:$A$35,0),MATCH($C$2&amp;E$9,'TAB Prolaps'!$B$1:ID$1,0)),"")</f>
        <v>0.18527876031665799</v>
      </c>
      <c r="F28" s="86">
        <f>IFERROR(INDEX('TAB Prolaps'!$B$2:$IB$35,MATCH('Indicatoren Prolaps'!$B28,'TAB Prolaps'!$A$2:$A$35,0),MATCH($C$2&amp;F$9,'TAB Prolaps'!$B$1:IE$1,0)),"")</f>
        <v>0.145599767040373</v>
      </c>
      <c r="G28" s="86">
        <f>IFERROR(INDEX('TAB Prolaps'!$B$2:$IB$35,MATCH('Indicatoren Prolaps'!$B28,'TAB Prolaps'!$A$2:$A$35,0),MATCH($C$2&amp;G$9,'TAB Prolaps'!$B$1:IF$1,0)),"")</f>
        <v>0.106822243677972</v>
      </c>
      <c r="H28" s="1"/>
      <c r="I28" s="45" t="s">
        <v>37</v>
      </c>
      <c r="J28" s="66">
        <f>IFERROR(INDEX('TAB Prolaps.e'!$B$2:$HA$35,MATCH('Indicatoren Prolaps'!$I28,'TAB Prolaps.e'!$A$2:$A$35,0),MATCH($C$2&amp;J$9,'TAB Prolaps.e'!$B$1:$HC$1,0)),"")</f>
        <v>4.3558850787766501E-2</v>
      </c>
      <c r="K28" s="66">
        <f>IFERROR(INDEX('TAB Prolaps.e'!$B$2:$HA$35,MATCH('Indicatoren Prolaps'!$I28,'TAB Prolaps.e'!$A$2:$A$35,0),MATCH($C$2&amp;K$9,'TAB Prolaps.e'!$B$1:$HC$1,0)),"")</f>
        <v>3.7950664136622403E-2</v>
      </c>
      <c r="L28" s="66">
        <f>IFERROR(INDEX('TAB Prolaps.e'!$B$2:$HA$35,MATCH('Indicatoren Prolaps'!$I28,'TAB Prolaps.e'!$A$2:$A$35,0),MATCH($C$2&amp;L$9,'TAB Prolaps.e'!$B$1:$HC$1,0)),"")</f>
        <v>4.0307101727447198E-2</v>
      </c>
      <c r="M28" s="66">
        <f>IFERROR(INDEX('TAB Prolaps.e'!$B$2:$HA$35,MATCH('Indicatoren Prolaps'!$I28,'TAB Prolaps.e'!$A$2:$A$35,0),MATCH($C$2&amp;M$9,'TAB Prolaps.e'!$B$1:$HC$1,0)),"")</f>
        <v>2.2704837117472901E-2</v>
      </c>
      <c r="N28" s="66">
        <f>IFERROR(INDEX('TAB Prolaps.e'!$B$2:$HA$35,MATCH('Indicatoren Prolaps'!$I28,'TAB Prolaps.e'!$A$2:$A$35,0),MATCH($C$2&amp;N$9,'TAB Prolaps.e'!$B$1:$HC$1,0)),"")</f>
        <v>1.78799489144317E-2</v>
      </c>
      <c r="O28" s="1"/>
      <c r="P28" s="66">
        <f t="shared" si="0"/>
        <v>0.89015099681103649</v>
      </c>
      <c r="Q28" s="2"/>
      <c r="R28" s="66">
        <f t="shared" si="1"/>
        <v>0.52124509042028155</v>
      </c>
      <c r="S28" s="2"/>
    </row>
    <row r="29" spans="1:19" x14ac:dyDescent="0.3">
      <c r="A29" s="2"/>
      <c r="B29" s="38" t="s">
        <v>38</v>
      </c>
      <c r="C29" s="86" t="str">
        <f>IFERROR(INDEX('TAB Prolaps'!$B$2:$IB$35,MATCH('Indicatoren Prolaps'!$B29,'TAB Prolaps'!$A$2:$A$35,0),MATCH($C$2&amp;C$9,'TAB Prolaps'!$B$1:IB$1,0)),"")</f>
        <v/>
      </c>
      <c r="D29" s="86" t="str">
        <f>IFERROR(INDEX('TAB Prolaps'!$B$2:$IB$35,MATCH('Indicatoren Prolaps'!$B29,'TAB Prolaps'!$A$2:$A$35,0),MATCH($C$2&amp;D$9,'TAB Prolaps'!$B$1:IC$1,0)),"")</f>
        <v/>
      </c>
      <c r="E29" s="86" t="str">
        <f>IFERROR(INDEX('TAB Prolaps'!$B$2:$IB$35,MATCH('Indicatoren Prolaps'!$B29,'TAB Prolaps'!$A$2:$A$35,0),MATCH($C$2&amp;E$9,'TAB Prolaps'!$B$1:ID$1,0)),"")</f>
        <v/>
      </c>
      <c r="F29" s="86" t="str">
        <f>IFERROR(INDEX('TAB Prolaps'!$B$2:$IB$35,MATCH('Indicatoren Prolaps'!$B29,'TAB Prolaps'!$A$2:$A$35,0),MATCH($C$2&amp;F$9,'TAB Prolaps'!$B$1:IE$1,0)),"")</f>
        <v/>
      </c>
      <c r="G29" s="86" t="str">
        <f>IFERROR(INDEX('TAB Prolaps'!$B$2:$IB$35,MATCH('Indicatoren Prolaps'!$B29,'TAB Prolaps'!$A$2:$A$35,0),MATCH($C$2&amp;G$9,'TAB Prolaps'!$B$1:IF$1,0)),"")</f>
        <v/>
      </c>
      <c r="H29" s="1"/>
      <c r="I29" s="38" t="s">
        <v>38</v>
      </c>
      <c r="J29" s="66">
        <f>IFERROR(INDEX('TAB Prolaps.e'!$B$2:$HA$35,MATCH('Indicatoren Prolaps'!$I29,'TAB Prolaps.e'!$A$2:$A$35,0),MATCH($C$2&amp;J$9,'TAB Prolaps.e'!$B$1:$HC$1,0)),"")</f>
        <v>9.2095165003837302E-3</v>
      </c>
      <c r="K29" s="66" t="str">
        <f>IFERROR(INDEX('TAB Prolaps.e'!$B$2:$HA$35,MATCH('Indicatoren Prolaps'!$I29,'TAB Prolaps.e'!$A$2:$A$35,0),MATCH($C$2&amp;K$9,'TAB Prolaps.e'!$B$1:$HC$1,0)),"")</f>
        <v/>
      </c>
      <c r="L29" s="66" t="str">
        <f>IFERROR(INDEX('TAB Prolaps.e'!$B$2:$HA$35,MATCH('Indicatoren Prolaps'!$I29,'TAB Prolaps.e'!$A$2:$A$35,0),MATCH($C$2&amp;L$9,'TAB Prolaps.e'!$B$1:$HC$1,0)),"")</f>
        <v/>
      </c>
      <c r="M29" s="66" t="str">
        <f>IFERROR(INDEX('TAB Prolaps.e'!$B$2:$HA$35,MATCH('Indicatoren Prolaps'!$I29,'TAB Prolaps.e'!$A$2:$A$35,0),MATCH($C$2&amp;M$9,'TAB Prolaps.e'!$B$1:$HC$1,0)),"")</f>
        <v/>
      </c>
      <c r="N29" s="66" t="str">
        <f>IFERROR(INDEX('TAB Prolaps.e'!$B$2:$HA$35,MATCH('Indicatoren Prolaps'!$I29,'TAB Prolaps.e'!$A$2:$A$35,0),MATCH($C$2&amp;N$9,'TAB Prolaps.e'!$B$1:$HC$1,0)),"")</f>
        <v/>
      </c>
      <c r="O29" s="1"/>
      <c r="P29" s="66" t="e">
        <f t="shared" si="0"/>
        <v>#VALUE!</v>
      </c>
      <c r="Q29" s="2"/>
      <c r="R29" s="66" t="e">
        <f t="shared" si="1"/>
        <v>#VALUE!</v>
      </c>
      <c r="S29" s="2"/>
    </row>
    <row r="30" spans="1:19" x14ac:dyDescent="0.3">
      <c r="A30" s="2"/>
      <c r="B30" s="38" t="s">
        <v>39</v>
      </c>
      <c r="C30" s="86">
        <f>IFERROR(INDEX('TAB Prolaps'!$B$2:$IB$35,MATCH('Indicatoren Prolaps'!$B30,'TAB Prolaps'!$A$2:$A$35,0),MATCH($C$2&amp;C$9,'TAB Prolaps'!$B$1:IB$1,0)),"")</f>
        <v>0.19225340830199</v>
      </c>
      <c r="D30" s="86">
        <f>IFERROR(INDEX('TAB Prolaps'!$B$2:$IB$35,MATCH('Indicatoren Prolaps'!$B30,'TAB Prolaps'!$A$2:$A$35,0),MATCH($C$2&amp;D$9,'TAB Prolaps'!$B$1:IC$1,0)),"")</f>
        <v>0.110517311855631</v>
      </c>
      <c r="E30" s="86">
        <f>IFERROR(INDEX('TAB Prolaps'!$B$2:$IB$35,MATCH('Indicatoren Prolaps'!$B30,'TAB Prolaps'!$A$2:$A$35,0),MATCH($C$2&amp;E$9,'TAB Prolaps'!$B$1:ID$1,0)),"")</f>
        <v>0.102097503115475</v>
      </c>
      <c r="F30" s="86">
        <f>IFERROR(INDEX('TAB Prolaps'!$B$2:$IB$35,MATCH('Indicatoren Prolaps'!$B30,'TAB Prolaps'!$A$2:$A$35,0),MATCH($C$2&amp;F$9,'TAB Prolaps'!$B$1:IE$1,0)),"")</f>
        <v>6.2567036110118004E-2</v>
      </c>
      <c r="G30" s="86">
        <f>IFERROR(INDEX('TAB Prolaps'!$B$2:$IB$35,MATCH('Indicatoren Prolaps'!$B30,'TAB Prolaps'!$A$2:$A$35,0),MATCH($C$2&amp;G$9,'TAB Prolaps'!$B$1:IF$1,0)),"")</f>
        <v>2.8078056998455701E-2</v>
      </c>
      <c r="H30" s="1"/>
      <c r="I30" s="38" t="s">
        <v>39</v>
      </c>
      <c r="J30" s="66">
        <f>IFERROR(INDEX('TAB Prolaps.e'!$B$2:$HA$35,MATCH('Indicatoren Prolaps'!$I30,'TAB Prolaps.e'!$A$2:$A$35,0),MATCH($C$2&amp;J$9,'TAB Prolaps.e'!$B$1:$HC$1,0)),"")</f>
        <v>4.8380952380952399E-2</v>
      </c>
      <c r="K30" s="66">
        <f>IFERROR(INDEX('TAB Prolaps.e'!$B$2:$HA$35,MATCH('Indicatoren Prolaps'!$I30,'TAB Prolaps.e'!$A$2:$A$35,0),MATCH($C$2&amp;K$9,'TAB Prolaps.e'!$B$1:$HC$1,0)),"")</f>
        <v>2.9461279461279501E-2</v>
      </c>
      <c r="L30" s="66">
        <f>IFERROR(INDEX('TAB Prolaps.e'!$B$2:$HA$35,MATCH('Indicatoren Prolaps'!$I30,'TAB Prolaps.e'!$A$2:$A$35,0),MATCH($C$2&amp;L$9,'TAB Prolaps.e'!$B$1:$HC$1,0)),"")</f>
        <v>2.6530612244898E-2</v>
      </c>
      <c r="M30" s="66">
        <f>IFERROR(INDEX('TAB Prolaps.e'!$B$2:$HA$35,MATCH('Indicatoren Prolaps'!$I30,'TAB Prolaps.e'!$A$2:$A$35,0),MATCH($C$2&amp;M$9,'TAB Prolaps.e'!$B$1:$HC$1,0)),"")</f>
        <v>8.2897033158813305E-3</v>
      </c>
      <c r="N30" s="66" t="str">
        <f>IFERROR(INDEX('TAB Prolaps.e'!$B$2:$HA$35,MATCH('Indicatoren Prolaps'!$I30,'TAB Prolaps.e'!$A$2:$A$35,0),MATCH($C$2&amp;N$9,'TAB Prolaps.e'!$B$1:$HC$1,0)),"")</f>
        <v/>
      </c>
      <c r="O30" s="1"/>
      <c r="P30" s="66">
        <f t="shared" si="0"/>
        <v>0.32544045207166494</v>
      </c>
      <c r="Q30" s="2"/>
      <c r="R30" s="66">
        <f t="shared" si="1"/>
        <v>0.17134229294636602</v>
      </c>
      <c r="S30" s="2"/>
    </row>
    <row r="31" spans="1:19" x14ac:dyDescent="0.3">
      <c r="A31" s="2"/>
      <c r="B31" s="38" t="s">
        <v>40</v>
      </c>
      <c r="C31" s="86">
        <f>IFERROR(INDEX('TAB Prolaps'!$B$2:$IB$35,MATCH('Indicatoren Prolaps'!$B31,'TAB Prolaps'!$A$2:$A$35,0),MATCH($C$2&amp;C$9,'TAB Prolaps'!$B$1:IB$1,0)),"")</f>
        <v>0.14112998071223601</v>
      </c>
      <c r="D31" s="86">
        <f>IFERROR(INDEX('TAB Prolaps'!$B$2:$IB$35,MATCH('Indicatoren Prolaps'!$B31,'TAB Prolaps'!$A$2:$A$35,0),MATCH($C$2&amp;D$9,'TAB Prolaps'!$B$1:IC$1,0)),"")</f>
        <v>9.3716320697249403E-2</v>
      </c>
      <c r="E31" s="86">
        <f>IFERROR(INDEX('TAB Prolaps'!$B$2:$IB$35,MATCH('Indicatoren Prolaps'!$B31,'TAB Prolaps'!$A$2:$A$35,0),MATCH($C$2&amp;E$9,'TAB Prolaps'!$B$1:ID$1,0)),"")</f>
        <v>9.3277056176107098E-2</v>
      </c>
      <c r="F31" s="86">
        <f>IFERROR(INDEX('TAB Prolaps'!$B$2:$IB$35,MATCH('Indicatoren Prolaps'!$B31,'TAB Prolaps'!$A$2:$A$35,0),MATCH($C$2&amp;F$9,'TAB Prolaps'!$B$1:IE$1,0)),"")</f>
        <v>4.64457397645201E-2</v>
      </c>
      <c r="G31" s="86" t="str">
        <f>IFERROR(INDEX('TAB Prolaps'!$B$2:$IB$35,MATCH('Indicatoren Prolaps'!$B31,'TAB Prolaps'!$A$2:$A$35,0),MATCH($C$2&amp;G$9,'TAB Prolaps'!$B$1:IF$1,0)),"")</f>
        <v/>
      </c>
      <c r="H31" s="1"/>
      <c r="I31" s="38" t="s">
        <v>40</v>
      </c>
      <c r="J31" s="66">
        <f>IFERROR(INDEX('TAB Prolaps.e'!$B$2:$HA$35,MATCH('Indicatoren Prolaps'!$I31,'TAB Prolaps.e'!$A$2:$A$35,0),MATCH($C$2&amp;J$9,'TAB Prolaps.e'!$B$1:$HC$1,0)),"")</f>
        <v>2.5915996425379801E-2</v>
      </c>
      <c r="K31" s="66">
        <f>IFERROR(INDEX('TAB Prolaps.e'!$B$2:$HA$35,MATCH('Indicatoren Prolaps'!$I31,'TAB Prolaps.e'!$A$2:$A$35,0),MATCH($C$2&amp;K$9,'TAB Prolaps.e'!$B$1:$HC$1,0)),"")</f>
        <v>2.0730503455083898E-2</v>
      </c>
      <c r="L31" s="66">
        <f>IFERROR(INDEX('TAB Prolaps.e'!$B$2:$HA$35,MATCH('Indicatoren Prolaps'!$I31,'TAB Prolaps.e'!$A$2:$A$35,0),MATCH($C$2&amp;L$9,'TAB Prolaps.e'!$B$1:$HC$1,0)),"")</f>
        <v>1.1591148577449899E-2</v>
      </c>
      <c r="M31" s="66" t="str">
        <f>IFERROR(INDEX('TAB Prolaps.e'!$B$2:$HA$35,MATCH('Indicatoren Prolaps'!$I31,'TAB Prolaps.e'!$A$2:$A$35,0),MATCH($C$2&amp;M$9,'TAB Prolaps.e'!$B$1:$HC$1,0)),"")</f>
        <v/>
      </c>
      <c r="N31" s="66" t="str">
        <f>IFERROR(INDEX('TAB Prolaps.e'!$B$2:$HA$35,MATCH('Indicatoren Prolaps'!$I31,'TAB Prolaps.e'!$A$2:$A$35,0),MATCH($C$2&amp;N$9,'TAB Prolaps.e'!$B$1:$HC$1,0)),"")</f>
        <v/>
      </c>
      <c r="O31" s="1"/>
      <c r="P31" s="66">
        <f t="shared" si="0"/>
        <v>0.32909903005813451</v>
      </c>
      <c r="Q31" s="2"/>
      <c r="R31" s="66" t="e">
        <f t="shared" si="1"/>
        <v>#VALUE!</v>
      </c>
      <c r="S31" s="2"/>
    </row>
    <row r="32" spans="1:19" x14ac:dyDescent="0.3">
      <c r="A32" s="2"/>
      <c r="B32" s="38" t="s">
        <v>41</v>
      </c>
      <c r="C32" s="86" t="str">
        <f>IFERROR(INDEX('TAB Prolaps'!$B$2:$IB$35,MATCH('Indicatoren Prolaps'!$B32,'TAB Prolaps'!$A$2:$A$35,0),MATCH($C$2&amp;C$9,'TAB Prolaps'!$B$1:IB$1,0)),"")</f>
        <v/>
      </c>
      <c r="D32" s="86" t="str">
        <f>IFERROR(INDEX('TAB Prolaps'!$B$2:$IB$35,MATCH('Indicatoren Prolaps'!$B32,'TAB Prolaps'!$A$2:$A$35,0),MATCH($C$2&amp;D$9,'TAB Prolaps'!$B$1:IC$1,0)),"")</f>
        <v/>
      </c>
      <c r="E32" s="86">
        <f>IFERROR(INDEX('TAB Prolaps'!$B$2:$IB$35,MATCH('Indicatoren Prolaps'!$B32,'TAB Prolaps'!$A$2:$A$35,0),MATCH($C$2&amp;E$9,'TAB Prolaps'!$B$1:ID$1,0)),"")</f>
        <v>4.2459840067935697E-2</v>
      </c>
      <c r="F32" s="86">
        <f>IFERROR(INDEX('TAB Prolaps'!$B$2:$IB$35,MATCH('Indicatoren Prolaps'!$B32,'TAB Prolaps'!$A$2:$A$35,0),MATCH($C$2&amp;F$9,'TAB Prolaps'!$B$1:IE$1,0)),"")</f>
        <v>4.5101548956321999E-2</v>
      </c>
      <c r="G32" s="86" t="str">
        <f>IFERROR(INDEX('TAB Prolaps'!$B$2:$IB$35,MATCH('Indicatoren Prolaps'!$B32,'TAB Prolaps'!$A$2:$A$35,0),MATCH($C$2&amp;G$9,'TAB Prolaps'!$B$1:IF$1,0)),"")</f>
        <v/>
      </c>
      <c r="H32" s="1"/>
      <c r="I32" s="38" t="s">
        <v>41</v>
      </c>
      <c r="J32" s="66" t="str">
        <f>IFERROR(INDEX('TAB Prolaps.e'!$B$2:$HA$35,MATCH('Indicatoren Prolaps'!$I32,'TAB Prolaps.e'!$A$2:$A$35,0),MATCH($C$2&amp;J$9,'TAB Prolaps.e'!$B$1:$HC$1,0)),"")</f>
        <v/>
      </c>
      <c r="K32" s="66" t="str">
        <f>IFERROR(INDEX('TAB Prolaps.e'!$B$2:$HA$35,MATCH('Indicatoren Prolaps'!$I32,'TAB Prolaps.e'!$A$2:$A$35,0),MATCH($C$2&amp;K$9,'TAB Prolaps.e'!$B$1:$HC$1,0)),"")</f>
        <v/>
      </c>
      <c r="L32" s="66">
        <f>IFERROR(INDEX('TAB Prolaps.e'!$B$2:$HA$35,MATCH('Indicatoren Prolaps'!$I32,'TAB Prolaps.e'!$A$2:$A$35,0),MATCH($C$2&amp;L$9,'TAB Prolaps.e'!$B$1:$HC$1,0)),"")</f>
        <v>9.4466936572199702E-3</v>
      </c>
      <c r="M32" s="66">
        <f>IFERROR(INDEX('TAB Prolaps.e'!$B$2:$HA$35,MATCH('Indicatoren Prolaps'!$I32,'TAB Prolaps.e'!$A$2:$A$35,0),MATCH($C$2&amp;M$9,'TAB Prolaps.e'!$B$1:$HC$1,0)),"")</f>
        <v>7.6923076923076901E-3</v>
      </c>
      <c r="N32" s="66" t="str">
        <f>IFERROR(INDEX('TAB Prolaps.e'!$B$2:$HA$35,MATCH('Indicatoren Prolaps'!$I32,'TAB Prolaps.e'!$A$2:$A$35,0),MATCH($C$2&amp;N$9,'TAB Prolaps.e'!$B$1:$HC$1,0)),"")</f>
        <v/>
      </c>
      <c r="O32" s="1"/>
      <c r="P32" s="66" t="e">
        <f t="shared" si="0"/>
        <v>#VALUE!</v>
      </c>
      <c r="Q32" s="2"/>
      <c r="R32" s="66" t="e">
        <f t="shared" si="1"/>
        <v>#VALUE!</v>
      </c>
      <c r="S32" s="2"/>
    </row>
    <row r="33" spans="1:19" x14ac:dyDescent="0.3">
      <c r="A33" s="2"/>
      <c r="B33" s="38" t="s">
        <v>42</v>
      </c>
      <c r="C33" s="86">
        <f>IFERROR(INDEX('TAB Prolaps'!$B$2:$IB$35,MATCH('Indicatoren Prolaps'!$B33,'TAB Prolaps'!$A$2:$A$35,0),MATCH($C$2&amp;C$9,'TAB Prolaps'!$B$1:IB$1,0)),"")</f>
        <v>0.43587294005254401</v>
      </c>
      <c r="D33" s="86">
        <f>IFERROR(INDEX('TAB Prolaps'!$B$2:$IB$35,MATCH('Indicatoren Prolaps'!$B33,'TAB Prolaps'!$A$2:$A$35,0),MATCH($C$2&amp;D$9,'TAB Prolaps'!$B$1:IC$1,0)),"")</f>
        <v>0.34400948991696301</v>
      </c>
      <c r="E33" s="86">
        <f>IFERROR(INDEX('TAB Prolaps'!$B$2:$IB$35,MATCH('Indicatoren Prolaps'!$B33,'TAB Prolaps'!$A$2:$A$35,0),MATCH($C$2&amp;E$9,'TAB Prolaps'!$B$1:ID$1,0)),"")</f>
        <v>0.34180982408580601</v>
      </c>
      <c r="F33" s="86">
        <f>IFERROR(INDEX('TAB Prolaps'!$B$2:$IB$35,MATCH('Indicatoren Prolaps'!$B33,'TAB Prolaps'!$A$2:$A$35,0),MATCH($C$2&amp;F$9,'TAB Prolaps'!$B$1:IE$1,0)),"")</f>
        <v>0.169943449852032</v>
      </c>
      <c r="G33" s="86">
        <f>IFERROR(INDEX('TAB Prolaps'!$B$2:$IB$35,MATCH('Indicatoren Prolaps'!$B33,'TAB Prolaps'!$A$2:$A$35,0),MATCH($C$2&amp;G$9,'TAB Prolaps'!$B$1:IF$1,0)),"")</f>
        <v>0.104724226204329</v>
      </c>
      <c r="H33" s="1"/>
      <c r="I33" s="38" t="s">
        <v>42</v>
      </c>
      <c r="J33" s="66">
        <f>IFERROR(INDEX('TAB Prolaps.e'!$B$2:$HA$35,MATCH('Indicatoren Prolaps'!$I33,'TAB Prolaps.e'!$A$2:$A$35,0),MATCH($C$2&amp;J$9,'TAB Prolaps.e'!$B$1:$HC$1,0)),"")</f>
        <v>9.7297297297297303E-2</v>
      </c>
      <c r="K33" s="66">
        <f>IFERROR(INDEX('TAB Prolaps.e'!$B$2:$HA$35,MATCH('Indicatoren Prolaps'!$I33,'TAB Prolaps.e'!$A$2:$A$35,0),MATCH($C$2&amp;K$9,'TAB Prolaps.e'!$B$1:$HC$1,0)),"")</f>
        <v>6.82730923694779E-2</v>
      </c>
      <c r="L33" s="66">
        <f>IFERROR(INDEX('TAB Prolaps.e'!$B$2:$HA$35,MATCH('Indicatoren Prolaps'!$I33,'TAB Prolaps.e'!$A$2:$A$35,0),MATCH($C$2&amp;L$9,'TAB Prolaps.e'!$B$1:$HC$1,0)),"")</f>
        <v>7.35694822888283E-2</v>
      </c>
      <c r="M33" s="66">
        <f>IFERROR(INDEX('TAB Prolaps.e'!$B$2:$HA$35,MATCH('Indicatoren Prolaps'!$I33,'TAB Prolaps.e'!$A$2:$A$35,0),MATCH($C$2&amp;M$9,'TAB Prolaps.e'!$B$1:$HC$1,0)),"")</f>
        <v>4.0446304044630399E-2</v>
      </c>
      <c r="N33" s="66" t="str">
        <f>IFERROR(INDEX('TAB Prolaps.e'!$B$2:$HA$35,MATCH('Indicatoren Prolaps'!$I33,'TAB Prolaps.e'!$A$2:$A$35,0),MATCH($C$2&amp;N$9,'TAB Prolaps.e'!$B$1:$HC$1,0)),"")</f>
        <v/>
      </c>
      <c r="O33" s="1"/>
      <c r="P33" s="66">
        <f t="shared" si="0"/>
        <v>0.38989217782490809</v>
      </c>
      <c r="Q33" s="2"/>
      <c r="R33" s="66">
        <f t="shared" si="1"/>
        <v>0.41569812490314573</v>
      </c>
      <c r="S33" s="2"/>
    </row>
    <row r="34" spans="1:19" x14ac:dyDescent="0.3">
      <c r="A34" s="2"/>
      <c r="B34" s="38" t="s">
        <v>43</v>
      </c>
      <c r="C34" s="86">
        <f>IFERROR(INDEX('TAB Prolaps'!$B$2:$IB$35,MATCH('Indicatoren Prolaps'!$B34,'TAB Prolaps'!$A$2:$A$35,0),MATCH($C$2&amp;C$9,'TAB Prolaps'!$B$1:IB$1,0)),"")</f>
        <v>9.3691442848219897E-2</v>
      </c>
      <c r="D34" s="86">
        <f>IFERROR(INDEX('TAB Prolaps'!$B$2:$IB$35,MATCH('Indicatoren Prolaps'!$B34,'TAB Prolaps'!$A$2:$A$35,0),MATCH($C$2&amp;D$9,'TAB Prolaps'!$B$1:IC$1,0)),"")</f>
        <v>9.3637829683191995E-2</v>
      </c>
      <c r="E34" s="86">
        <f>IFERROR(INDEX('TAB Prolaps'!$B$2:$IB$35,MATCH('Indicatoren Prolaps'!$B34,'TAB Prolaps'!$A$2:$A$35,0),MATCH($C$2&amp;E$9,'TAB Prolaps'!$B$1:ID$1,0)),"")</f>
        <v>7.2683851205773198E-2</v>
      </c>
      <c r="F34" s="86">
        <f>IFERROR(INDEX('TAB Prolaps'!$B$2:$IB$35,MATCH('Indicatoren Prolaps'!$B34,'TAB Prolaps'!$A$2:$A$35,0),MATCH($C$2&amp;F$9,'TAB Prolaps'!$B$1:IE$1,0)),"")</f>
        <v>7.7766544832413104E-2</v>
      </c>
      <c r="G34" s="86" t="str">
        <f>IFERROR(INDEX('TAB Prolaps'!$B$2:$IB$35,MATCH('Indicatoren Prolaps'!$B34,'TAB Prolaps'!$A$2:$A$35,0),MATCH($C$2&amp;G$9,'TAB Prolaps'!$B$1:IF$1,0)),"")</f>
        <v/>
      </c>
      <c r="H34" s="1"/>
      <c r="I34" s="38" t="s">
        <v>43</v>
      </c>
      <c r="J34" s="66">
        <f>IFERROR(INDEX('TAB Prolaps.e'!$B$2:$HA$35,MATCH('Indicatoren Prolaps'!$I34,'TAB Prolaps.e'!$A$2:$A$35,0),MATCH($C$2&amp;J$9,'TAB Prolaps.e'!$B$1:$HC$1,0)),"")</f>
        <v>2.5673940949935799E-2</v>
      </c>
      <c r="K34" s="66">
        <f>IFERROR(INDEX('TAB Prolaps.e'!$B$2:$HA$35,MATCH('Indicatoren Prolaps'!$I34,'TAB Prolaps.e'!$A$2:$A$35,0),MATCH($C$2&amp;K$9,'TAB Prolaps.e'!$B$1:$HC$1,0)),"")</f>
        <v>1.9801980198019799E-2</v>
      </c>
      <c r="L34" s="66">
        <f>IFERROR(INDEX('TAB Prolaps.e'!$B$2:$HA$35,MATCH('Indicatoren Prolaps'!$I34,'TAB Prolaps.e'!$A$2:$A$35,0),MATCH($C$2&amp;L$9,'TAB Prolaps.e'!$B$1:$HC$1,0)),"")</f>
        <v>1.5850144092219E-2</v>
      </c>
      <c r="M34" s="66">
        <f>IFERROR(INDEX('TAB Prolaps.e'!$B$2:$HA$35,MATCH('Indicatoren Prolaps'!$I34,'TAB Prolaps.e'!$A$2:$A$35,0),MATCH($C$2&amp;M$9,'TAB Prolaps.e'!$B$1:$HC$1,0)),"")</f>
        <v>1.9635343618513299E-2</v>
      </c>
      <c r="N34" s="66" t="str">
        <f>IFERROR(INDEX('TAB Prolaps.e'!$B$2:$HA$35,MATCH('Indicatoren Prolaps'!$I34,'TAB Prolaps.e'!$A$2:$A$35,0),MATCH($C$2&amp;N$9,'TAB Prolaps.e'!$B$1:$HC$1,0)),"")</f>
        <v/>
      </c>
      <c r="O34" s="1"/>
      <c r="P34" s="66">
        <f t="shared" si="0"/>
        <v>0.83002825517795553</v>
      </c>
      <c r="Q34" s="2"/>
      <c r="R34" s="66">
        <f t="shared" si="1"/>
        <v>0.76479663394109343</v>
      </c>
      <c r="S34" s="2"/>
    </row>
    <row r="35" spans="1:19" x14ac:dyDescent="0.3">
      <c r="A35" s="2"/>
      <c r="B35" s="38" t="s">
        <v>44</v>
      </c>
      <c r="C35" s="86">
        <f>IFERROR(INDEX('TAB Prolaps'!$B$2:$IB$35,MATCH('Indicatoren Prolaps'!$B35,'TAB Prolaps'!$A$2:$A$35,0),MATCH($C$2&amp;C$9,'TAB Prolaps'!$B$1:IB$1,0)),"")</f>
        <v>3.9258373632648703E-2</v>
      </c>
      <c r="D35" s="86" t="str">
        <f>IFERROR(INDEX('TAB Prolaps'!$B$2:$IB$35,MATCH('Indicatoren Prolaps'!$B35,'TAB Prolaps'!$A$2:$A$35,0),MATCH($C$2&amp;D$9,'TAB Prolaps'!$B$1:IC$1,0)),"")</f>
        <v/>
      </c>
      <c r="E35" s="86">
        <f>IFERROR(INDEX('TAB Prolaps'!$B$2:$IB$35,MATCH('Indicatoren Prolaps'!$B35,'TAB Prolaps'!$A$2:$A$35,0),MATCH($C$2&amp;E$9,'TAB Prolaps'!$B$1:ID$1,0)),"")</f>
        <v>4.56284440700572E-2</v>
      </c>
      <c r="F35" s="86" t="str">
        <f>IFERROR(INDEX('TAB Prolaps'!$B$2:$IB$35,MATCH('Indicatoren Prolaps'!$B35,'TAB Prolaps'!$A$2:$A$35,0),MATCH($C$2&amp;F$9,'TAB Prolaps'!$B$1:IE$1,0)),"")</f>
        <v/>
      </c>
      <c r="G35" s="86" t="str">
        <f>IFERROR(INDEX('TAB Prolaps'!$B$2:$IB$35,MATCH('Indicatoren Prolaps'!$B35,'TAB Prolaps'!$A$2:$A$35,0),MATCH($C$2&amp;G$9,'TAB Prolaps'!$B$1:IF$1,0)),"")</f>
        <v/>
      </c>
      <c r="H35" s="1"/>
      <c r="I35" s="38" t="s">
        <v>44</v>
      </c>
      <c r="J35" s="66">
        <f>IFERROR(INDEX('TAB Prolaps.e'!$B$2:$HA$35,MATCH('Indicatoren Prolaps'!$I35,'TAB Prolaps.e'!$A$2:$A$35,0),MATCH($C$2&amp;J$9,'TAB Prolaps.e'!$B$1:$HC$1,0)),"")</f>
        <v>9.765625E-3</v>
      </c>
      <c r="K35" s="66" t="str">
        <f>IFERROR(INDEX('TAB Prolaps.e'!$B$2:$HA$35,MATCH('Indicatoren Prolaps'!$I35,'TAB Prolaps.e'!$A$2:$A$35,0),MATCH($C$2&amp;K$9,'TAB Prolaps.e'!$B$1:$HC$1,0)),"")</f>
        <v/>
      </c>
      <c r="L35" s="66">
        <f>IFERROR(INDEX('TAB Prolaps.e'!$B$2:$HA$35,MATCH('Indicatoren Prolaps'!$I35,'TAB Prolaps.e'!$A$2:$A$35,0),MATCH($C$2&amp;L$9,'TAB Prolaps.e'!$B$1:$HC$1,0)),"")</f>
        <v>1.27758420441347E-2</v>
      </c>
      <c r="M35" s="66" t="str">
        <f>IFERROR(INDEX('TAB Prolaps.e'!$B$2:$HA$35,MATCH('Indicatoren Prolaps'!$I35,'TAB Prolaps.e'!$A$2:$A$35,0),MATCH($C$2&amp;M$9,'TAB Prolaps.e'!$B$1:$HC$1,0)),"")</f>
        <v/>
      </c>
      <c r="N35" s="66" t="str">
        <f>IFERROR(INDEX('TAB Prolaps.e'!$B$2:$HA$35,MATCH('Indicatoren Prolaps'!$I35,'TAB Prolaps.e'!$A$2:$A$35,0),MATCH($C$2&amp;N$9,'TAB Prolaps.e'!$B$1:$HC$1,0)),"")</f>
        <v/>
      </c>
      <c r="O35" s="1"/>
      <c r="P35" s="66" t="e">
        <f t="shared" si="0"/>
        <v>#VALUE!</v>
      </c>
      <c r="Q35" s="2"/>
      <c r="R35" s="66" t="e">
        <f t="shared" si="1"/>
        <v>#VALUE!</v>
      </c>
      <c r="S35" s="2"/>
    </row>
    <row r="36" spans="1:19" x14ac:dyDescent="0.3">
      <c r="A36" s="2"/>
      <c r="B36" s="38" t="s">
        <v>45</v>
      </c>
      <c r="C36" s="86">
        <f>IFERROR(INDEX('TAB Prolaps'!$B$2:$IB$35,MATCH('Indicatoren Prolaps'!$B36,'TAB Prolaps'!$A$2:$A$35,0),MATCH($C$2&amp;C$9,'TAB Prolaps'!$B$1:IB$1,0)),"")</f>
        <v>0.77229454050903401</v>
      </c>
      <c r="D36" s="86">
        <f>IFERROR(INDEX('TAB Prolaps'!$B$2:$IB$35,MATCH('Indicatoren Prolaps'!$B36,'TAB Prolaps'!$A$2:$A$35,0),MATCH($C$2&amp;D$9,'TAB Prolaps'!$B$1:IC$1,0)),"")</f>
        <v>1.0184626523470499</v>
      </c>
      <c r="E36" s="86">
        <f>IFERROR(INDEX('TAB Prolaps'!$B$2:$IB$35,MATCH('Indicatoren Prolaps'!$B36,'TAB Prolaps'!$A$2:$A$35,0),MATCH($C$2&amp;E$9,'TAB Prolaps'!$B$1:ID$1,0)),"")</f>
        <v>1.04988134902562</v>
      </c>
      <c r="F36" s="86">
        <f>IFERROR(INDEX('TAB Prolaps'!$B$2:$IB$35,MATCH('Indicatoren Prolaps'!$B36,'TAB Prolaps'!$A$2:$A$35,0),MATCH($C$2&amp;F$9,'TAB Prolaps'!$B$1:IE$1,0)),"")</f>
        <v>0.92064779259188601</v>
      </c>
      <c r="G36" s="86">
        <f>IFERROR(INDEX('TAB Prolaps'!$B$2:$IB$35,MATCH('Indicatoren Prolaps'!$B36,'TAB Prolaps'!$A$2:$A$35,0),MATCH($C$2&amp;G$9,'TAB Prolaps'!$B$1:IF$1,0)),"")</f>
        <v>0.63110942393470604</v>
      </c>
      <c r="H36" s="1"/>
      <c r="I36" s="38" t="s">
        <v>45</v>
      </c>
      <c r="J36" s="66">
        <f>IFERROR(INDEX('TAB Prolaps.e'!$B$2:$HA$35,MATCH('Indicatoren Prolaps'!$I36,'TAB Prolaps.e'!$A$2:$A$35,0),MATCH($C$2&amp;J$9,'TAB Prolaps.e'!$B$1:$HC$1,0)),"")</f>
        <v>0.156021897810219</v>
      </c>
      <c r="K36" s="66">
        <f>IFERROR(INDEX('TAB Prolaps.e'!$B$2:$HA$35,MATCH('Indicatoren Prolaps'!$I36,'TAB Prolaps.e'!$A$2:$A$35,0),MATCH($C$2&amp;K$9,'TAB Prolaps.e'!$B$1:$HC$1,0)),"")</f>
        <v>0.17603686635944699</v>
      </c>
      <c r="L36" s="66">
        <f>IFERROR(INDEX('TAB Prolaps.e'!$B$2:$HA$35,MATCH('Indicatoren Prolaps'!$I36,'TAB Prolaps.e'!$A$2:$A$35,0),MATCH($C$2&amp;L$9,'TAB Prolaps.e'!$B$1:$HC$1,0)),"")</f>
        <v>0.17797443461160301</v>
      </c>
      <c r="M36" s="66">
        <f>IFERROR(INDEX('TAB Prolaps.e'!$B$2:$HA$35,MATCH('Indicatoren Prolaps'!$I36,'TAB Prolaps.e'!$A$2:$A$35,0),MATCH($C$2&amp;M$9,'TAB Prolaps.e'!$B$1:$HC$1,0)),"")</f>
        <v>0.13888888888888901</v>
      </c>
      <c r="N36" s="66">
        <f>IFERROR(INDEX('TAB Prolaps.e'!$B$2:$HA$35,MATCH('Indicatoren Prolaps'!$I36,'TAB Prolaps.e'!$A$2:$A$35,0),MATCH($C$2&amp;N$9,'TAB Prolaps.e'!$B$1:$HC$1,0)),"")</f>
        <v>0.118037135278515</v>
      </c>
      <c r="O36" s="1"/>
      <c r="P36" s="66">
        <f t="shared" si="0"/>
        <v>1.1920941354642616</v>
      </c>
      <c r="Q36" s="2"/>
      <c r="R36" s="66">
        <f t="shared" si="1"/>
        <v>0.89018843404808379</v>
      </c>
      <c r="S36" s="2"/>
    </row>
    <row r="37" spans="1:19" x14ac:dyDescent="0.3">
      <c r="A37" s="2"/>
      <c r="B37" s="38" t="s">
        <v>46</v>
      </c>
      <c r="C37" s="86">
        <f>IFERROR(INDEX('TAB Prolaps'!$B$2:$IB$35,MATCH('Indicatoren Prolaps'!$B37,'TAB Prolaps'!$A$2:$A$35,0),MATCH($C$2&amp;C$9,'TAB Prolaps'!$B$1:IB$1,0)),"")</f>
        <v>0.104168057799917</v>
      </c>
      <c r="D37" s="86">
        <f>IFERROR(INDEX('TAB Prolaps'!$B$2:$IB$35,MATCH('Indicatoren Prolaps'!$B37,'TAB Prolaps'!$A$2:$A$35,0),MATCH($C$2&amp;D$9,'TAB Prolaps'!$B$1:IC$1,0)),"")</f>
        <v>7.4340559412709603E-2</v>
      </c>
      <c r="E37" s="86">
        <f>IFERROR(INDEX('TAB Prolaps'!$B$2:$IB$35,MATCH('Indicatoren Prolaps'!$B37,'TAB Prolaps'!$A$2:$A$35,0),MATCH($C$2&amp;E$9,'TAB Prolaps'!$B$1:ID$1,0)),"")</f>
        <v>0.121392851016665</v>
      </c>
      <c r="F37" s="86">
        <f>IFERROR(INDEX('TAB Prolaps'!$B$2:$IB$35,MATCH('Indicatoren Prolaps'!$B37,'TAB Prolaps'!$A$2:$A$35,0),MATCH($C$2&amp;F$9,'TAB Prolaps'!$B$1:IE$1,0)),"")</f>
        <v>9.1691445188163995E-2</v>
      </c>
      <c r="G37" s="86">
        <f>IFERROR(INDEX('TAB Prolaps'!$B$2:$IB$35,MATCH('Indicatoren Prolaps'!$B37,'TAB Prolaps'!$A$2:$A$35,0),MATCH($C$2&amp;G$9,'TAB Prolaps'!$B$1:IF$1,0)),"")</f>
        <v>7.7936248149014106E-2</v>
      </c>
      <c r="H37" s="1"/>
      <c r="I37" s="38" t="s">
        <v>46</v>
      </c>
      <c r="J37" s="66">
        <f>IFERROR(INDEX('TAB Prolaps.e'!$B$2:$HA$35,MATCH('Indicatoren Prolaps'!$I37,'TAB Prolaps.e'!$A$2:$A$35,0),MATCH($C$2&amp;J$9,'TAB Prolaps.e'!$B$1:$HC$1,0)),"")</f>
        <v>2.6996625421822299E-2</v>
      </c>
      <c r="K37" s="66">
        <f>IFERROR(INDEX('TAB Prolaps.e'!$B$2:$HA$35,MATCH('Indicatoren Prolaps'!$I37,'TAB Prolaps.e'!$A$2:$A$35,0),MATCH($C$2&amp;K$9,'TAB Prolaps.e'!$B$1:$HC$1,0)),"")</f>
        <v>1.90263010632345E-2</v>
      </c>
      <c r="L37" s="66">
        <f>IFERROR(INDEX('TAB Prolaps.e'!$B$2:$HA$35,MATCH('Indicatoren Prolaps'!$I37,'TAB Prolaps.e'!$A$2:$A$35,0),MATCH($C$2&amp;L$9,'TAB Prolaps.e'!$B$1:$HC$1,0)),"")</f>
        <v>2.34375E-2</v>
      </c>
      <c r="M37" s="66">
        <f>IFERROR(INDEX('TAB Prolaps.e'!$B$2:$HA$35,MATCH('Indicatoren Prolaps'!$I37,'TAB Prolaps.e'!$A$2:$A$35,0),MATCH($C$2&amp;M$9,'TAB Prolaps.e'!$B$1:$HC$1,0)),"")</f>
        <v>1.4631043256997499E-2</v>
      </c>
      <c r="N37" s="66">
        <f>IFERROR(INDEX('TAB Prolaps.e'!$B$2:$HA$35,MATCH('Indicatoren Prolaps'!$I37,'TAB Prolaps.e'!$A$2:$A$35,0),MATCH($C$2&amp;N$9,'TAB Prolaps.e'!$B$1:$HC$1,0)),"")</f>
        <v>1.40077821011673E-2</v>
      </c>
      <c r="O37" s="1"/>
      <c r="P37" s="66">
        <f t="shared" si="0"/>
        <v>0.88022611849289034</v>
      </c>
      <c r="Q37" s="2"/>
      <c r="R37" s="66">
        <f t="shared" si="1"/>
        <v>0.54195822731128185</v>
      </c>
      <c r="S37" s="2"/>
    </row>
    <row r="38" spans="1:19" x14ac:dyDescent="0.3">
      <c r="A38" s="2"/>
      <c r="B38" s="38" t="s">
        <v>47</v>
      </c>
      <c r="C38" s="86">
        <f>IFERROR(INDEX('TAB Prolaps'!$B$2:$IB$35,MATCH('Indicatoren Prolaps'!$B38,'TAB Prolaps'!$A$2:$A$35,0),MATCH($C$2&amp;C$9,'TAB Prolaps'!$B$1:IB$1,0)),"")</f>
        <v>7.5376472708801004E-2</v>
      </c>
      <c r="D38" s="86">
        <f>IFERROR(INDEX('TAB Prolaps'!$B$2:$IB$35,MATCH('Indicatoren Prolaps'!$B38,'TAB Prolaps'!$A$2:$A$35,0),MATCH($C$2&amp;D$9,'TAB Prolaps'!$B$1:IC$1,0)),"")</f>
        <v>6.8946271155835001E-2</v>
      </c>
      <c r="E38" s="86">
        <f>IFERROR(INDEX('TAB Prolaps'!$B$2:$IB$35,MATCH('Indicatoren Prolaps'!$B38,'TAB Prolaps'!$A$2:$A$35,0),MATCH($C$2&amp;E$9,'TAB Prolaps'!$B$1:ID$1,0)),"")</f>
        <v>5.9189109203906499E-2</v>
      </c>
      <c r="F38" s="86">
        <f>IFERROR(INDEX('TAB Prolaps'!$B$2:$IB$35,MATCH('Indicatoren Prolaps'!$B38,'TAB Prolaps'!$A$2:$A$35,0),MATCH($C$2&amp;F$9,'TAB Prolaps'!$B$1:IE$1,0)),"")</f>
        <v>8.5770366338430104E-2</v>
      </c>
      <c r="G38" s="86" t="str">
        <f>IFERROR(INDEX('TAB Prolaps'!$B$2:$IB$35,MATCH('Indicatoren Prolaps'!$B38,'TAB Prolaps'!$A$2:$A$35,0),MATCH($C$2&amp;G$9,'TAB Prolaps'!$B$1:IF$1,0)),"")</f>
        <v/>
      </c>
      <c r="H38" s="1"/>
      <c r="I38" s="38" t="s">
        <v>47</v>
      </c>
      <c r="J38" s="66">
        <f>IFERROR(INDEX('TAB Prolaps.e'!$B$2:$HA$35,MATCH('Indicatoren Prolaps'!$I38,'TAB Prolaps.e'!$A$2:$A$35,0),MATCH($C$2&amp;J$9,'TAB Prolaps.e'!$B$1:$HC$1,0)),"")</f>
        <v>1.5915119363395201E-2</v>
      </c>
      <c r="K38" s="66">
        <f>IFERROR(INDEX('TAB Prolaps.e'!$B$2:$HA$35,MATCH('Indicatoren Prolaps'!$I38,'TAB Prolaps.e'!$A$2:$A$35,0),MATCH($C$2&amp;K$9,'TAB Prolaps.e'!$B$1:$HC$1,0)),"")</f>
        <v>2.0139426800929498E-2</v>
      </c>
      <c r="L38" s="66">
        <f>IFERROR(INDEX('TAB Prolaps.e'!$B$2:$HA$35,MATCH('Indicatoren Prolaps'!$I38,'TAB Prolaps.e'!$A$2:$A$35,0),MATCH($C$2&amp;L$9,'TAB Prolaps.e'!$B$1:$HC$1,0)),"")</f>
        <v>1.1290322580645201E-2</v>
      </c>
      <c r="M38" s="66">
        <f>IFERROR(INDEX('TAB Prolaps.e'!$B$2:$HA$35,MATCH('Indicatoren Prolaps'!$I38,'TAB Prolaps.e'!$A$2:$A$35,0),MATCH($C$2&amp;M$9,'TAB Prolaps.e'!$B$1:$HC$1,0)),"")</f>
        <v>1.72839506172839E-2</v>
      </c>
      <c r="N38" s="66" t="str">
        <f>IFERROR(INDEX('TAB Prolaps.e'!$B$2:$HA$35,MATCH('Indicatoren Prolaps'!$I38,'TAB Prolaps.e'!$A$2:$A$35,0),MATCH($C$2&amp;N$9,'TAB Prolaps.e'!$B$1:$HC$1,0)),"")</f>
        <v/>
      </c>
      <c r="O38" s="1"/>
      <c r="P38" s="66">
        <f t="shared" si="0"/>
        <v>1.1378930753337773</v>
      </c>
      <c r="Q38" s="2"/>
      <c r="R38" s="66">
        <f t="shared" si="1"/>
        <v>1.0860082304526735</v>
      </c>
      <c r="S38" s="2"/>
    </row>
    <row r="39" spans="1:19" x14ac:dyDescent="0.3">
      <c r="A39" s="2"/>
      <c r="B39" s="38" t="s">
        <v>48</v>
      </c>
      <c r="C39" s="86">
        <f>IFERROR(INDEX('TAB Prolaps'!$B$2:$IB$35,MATCH('Indicatoren Prolaps'!$B39,'TAB Prolaps'!$A$2:$A$35,0),MATCH($C$2&amp;C$9,'TAB Prolaps'!$B$1:IB$1,0)),"")</f>
        <v>7.3058026337418494E-2</v>
      </c>
      <c r="D39" s="86">
        <f>IFERROR(INDEX('TAB Prolaps'!$B$2:$IB$35,MATCH('Indicatoren Prolaps'!$B39,'TAB Prolaps'!$A$2:$A$35,0),MATCH($C$2&amp;D$9,'TAB Prolaps'!$B$1:IC$1,0)),"")</f>
        <v>8.3650051826662505E-2</v>
      </c>
      <c r="E39" s="86">
        <f>IFERROR(INDEX('TAB Prolaps'!$B$2:$IB$35,MATCH('Indicatoren Prolaps'!$B39,'TAB Prolaps'!$A$2:$A$35,0),MATCH($C$2&amp;E$9,'TAB Prolaps'!$B$1:ID$1,0)),"")</f>
        <v>6.5046526334808896E-2</v>
      </c>
      <c r="F39" s="86">
        <f>IFERROR(INDEX('TAB Prolaps'!$B$2:$IB$35,MATCH('Indicatoren Prolaps'!$B39,'TAB Prolaps'!$A$2:$A$35,0),MATCH($C$2&amp;F$9,'TAB Prolaps'!$B$1:IE$1,0)),"")</f>
        <v>0.25849998204861202</v>
      </c>
      <c r="G39" s="86">
        <f>IFERROR(INDEX('TAB Prolaps'!$B$2:$IB$35,MATCH('Indicatoren Prolaps'!$B39,'TAB Prolaps'!$A$2:$A$35,0),MATCH($C$2&amp;G$9,'TAB Prolaps'!$B$1:IF$1,0)),"")</f>
        <v>0.26009655639285301</v>
      </c>
      <c r="H39" s="1"/>
      <c r="I39" s="38" t="s">
        <v>48</v>
      </c>
      <c r="J39" s="66">
        <f>IFERROR(INDEX('TAB Prolaps.e'!$B$2:$HA$35,MATCH('Indicatoren Prolaps'!$I39,'TAB Prolaps.e'!$A$2:$A$35,0),MATCH($C$2&amp;J$9,'TAB Prolaps.e'!$B$1:$HC$1,0)),"")</f>
        <v>2.8828828828828802E-2</v>
      </c>
      <c r="K39" s="66">
        <f>IFERROR(INDEX('TAB Prolaps.e'!$B$2:$HA$35,MATCH('Indicatoren Prolaps'!$I39,'TAB Prolaps.e'!$A$2:$A$35,0),MATCH($C$2&amp;K$9,'TAB Prolaps.e'!$B$1:$HC$1,0)),"")</f>
        <v>2.18778486782133E-2</v>
      </c>
      <c r="L39" s="66">
        <f>IFERROR(INDEX('TAB Prolaps.e'!$B$2:$HA$35,MATCH('Indicatoren Prolaps'!$I39,'TAB Prolaps.e'!$A$2:$A$35,0),MATCH($C$2&amp;L$9,'TAB Prolaps.e'!$B$1:$HC$1,0)),"")</f>
        <v>2.27272727272727E-2</v>
      </c>
      <c r="M39" s="66">
        <f>IFERROR(INDEX('TAB Prolaps.e'!$B$2:$HA$35,MATCH('Indicatoren Prolaps'!$I39,'TAB Prolaps.e'!$A$2:$A$35,0),MATCH($C$2&amp;M$9,'TAB Prolaps.e'!$B$1:$HC$1,0)),"")</f>
        <v>6.1170212765957403E-2</v>
      </c>
      <c r="N39" s="66">
        <f>IFERROR(INDEX('TAB Prolaps.e'!$B$2:$HA$35,MATCH('Indicatoren Prolaps'!$I39,'TAB Prolaps.e'!$A$2:$A$35,0),MATCH($C$2&amp;N$9,'TAB Prolaps.e'!$B$1:$HC$1,0)),"")</f>
        <v>4.5406546990496302E-2</v>
      </c>
      <c r="O39" s="1"/>
      <c r="P39" s="66">
        <f t="shared" si="0"/>
        <v>3.5382831292858894</v>
      </c>
      <c r="Q39" s="2"/>
      <c r="R39" s="66">
        <f t="shared" si="1"/>
        <v>2.1218417553191493</v>
      </c>
      <c r="S39" s="2"/>
    </row>
    <row r="40" spans="1:19" x14ac:dyDescent="0.3">
      <c r="A40" s="2"/>
      <c r="B40" s="38" t="s">
        <v>49</v>
      </c>
      <c r="C40" s="86">
        <f>IFERROR(INDEX('TAB Prolaps'!$B$2:$IB$35,MATCH('Indicatoren Prolaps'!$B40,'TAB Prolaps'!$A$2:$A$35,0),MATCH($C$2&amp;C$9,'TAB Prolaps'!$B$1:IB$1,0)),"")</f>
        <v>0.116620342475072</v>
      </c>
      <c r="D40" s="86">
        <f>IFERROR(INDEX('TAB Prolaps'!$B$2:$IB$35,MATCH('Indicatoren Prolaps'!$B40,'TAB Prolaps'!$A$2:$A$35,0),MATCH($C$2&amp;D$9,'TAB Prolaps'!$B$1:IC$1,0)),"")</f>
        <v>8.8741415232656801E-2</v>
      </c>
      <c r="E40" s="86">
        <f>IFERROR(INDEX('TAB Prolaps'!$B$2:$IB$35,MATCH('Indicatoren Prolaps'!$B40,'TAB Prolaps'!$A$2:$A$35,0),MATCH($C$2&amp;E$9,'TAB Prolaps'!$B$1:ID$1,0)),"")</f>
        <v>6.8774477027414294E-2</v>
      </c>
      <c r="F40" s="86">
        <f>IFERROR(INDEX('TAB Prolaps'!$B$2:$IB$35,MATCH('Indicatoren Prolaps'!$B40,'TAB Prolaps'!$A$2:$A$35,0),MATCH($C$2&amp;F$9,'TAB Prolaps'!$B$1:IE$1,0)),"")</f>
        <v>5.3040348550861899E-2</v>
      </c>
      <c r="G40" s="86" t="str">
        <f>IFERROR(INDEX('TAB Prolaps'!$B$2:$IB$35,MATCH('Indicatoren Prolaps'!$B40,'TAB Prolaps'!$A$2:$A$35,0),MATCH($C$2&amp;G$9,'TAB Prolaps'!$B$1:IF$1,0)),"")</f>
        <v/>
      </c>
      <c r="H40" s="1"/>
      <c r="I40" s="38" t="s">
        <v>49</v>
      </c>
      <c r="J40" s="66">
        <f>IFERROR(INDEX('TAB Prolaps.e'!$B$2:$HA$35,MATCH('Indicatoren Prolaps'!$I40,'TAB Prolaps.e'!$A$2:$A$35,0),MATCH($C$2&amp;J$9,'TAB Prolaps.e'!$B$1:$HC$1,0)),"")</f>
        <v>2.9382957884427002E-2</v>
      </c>
      <c r="K40" s="66">
        <f>IFERROR(INDEX('TAB Prolaps.e'!$B$2:$HA$35,MATCH('Indicatoren Prolaps'!$I40,'TAB Prolaps.e'!$A$2:$A$35,0),MATCH($C$2&amp;K$9,'TAB Prolaps.e'!$B$1:$HC$1,0)),"")</f>
        <v>2.49150622876557E-2</v>
      </c>
      <c r="L40" s="66">
        <f>IFERROR(INDEX('TAB Prolaps.e'!$B$2:$HA$35,MATCH('Indicatoren Prolaps'!$I40,'TAB Prolaps.e'!$A$2:$A$35,0),MATCH($C$2&amp;L$9,'TAB Prolaps.e'!$B$1:$HC$1,0)),"")</f>
        <v>1.68350168350168E-2</v>
      </c>
      <c r="M40" s="66" t="str">
        <f>IFERROR(INDEX('TAB Prolaps.e'!$B$2:$HA$35,MATCH('Indicatoren Prolaps'!$I40,'TAB Prolaps.e'!$A$2:$A$35,0),MATCH($C$2&amp;M$9,'TAB Prolaps.e'!$B$1:$HC$1,0)),"")</f>
        <v/>
      </c>
      <c r="N40" s="66" t="str">
        <f>IFERROR(INDEX('TAB Prolaps.e'!$B$2:$HA$35,MATCH('Indicatoren Prolaps'!$I40,'TAB Prolaps.e'!$A$2:$A$35,0),MATCH($C$2&amp;N$9,'TAB Prolaps.e'!$B$1:$HC$1,0)),"")</f>
        <v/>
      </c>
      <c r="O40" s="1"/>
      <c r="P40" s="66">
        <f t="shared" si="0"/>
        <v>0.45481214876555054</v>
      </c>
      <c r="Q40" s="2"/>
      <c r="R40" s="66" t="e">
        <f t="shared" si="1"/>
        <v>#VALUE!</v>
      </c>
      <c r="S40" s="2"/>
    </row>
    <row r="41" spans="1:19" x14ac:dyDescent="0.3">
      <c r="A41" s="2"/>
      <c r="B41" s="1"/>
      <c r="C41" s="88" t="str">
        <f>IFERROR(INDEX('TAB Prolaps'!$B$2:$IB$35,MATCH('Indicatoren Prolaps'!$B41,'TAB Prolaps'!$A$2:$A$35,0),MATCH($C$2&amp;C$9,'TAB Prolaps'!$B$1:IB$1,0)),"")</f>
        <v/>
      </c>
      <c r="D41" s="88" t="str">
        <f>IFERROR(INDEX('TAB Prolaps'!$B$2:$IB$35,MATCH('Indicatoren Prolaps'!$B41,'TAB Prolaps'!$A$2:$A$35,0),MATCH($C$2&amp;D$9,'TAB Prolaps'!$B$1:IC$1,0)),"")</f>
        <v/>
      </c>
      <c r="E41" s="88" t="str">
        <f>IFERROR(INDEX('TAB Prolaps'!$B$2:$IB$35,MATCH('Indicatoren Prolaps'!$B41,'TAB Prolaps'!$A$2:$A$35,0),MATCH($C$2&amp;E$9,'TAB Prolaps'!$B$1:ID$1,0)),"")</f>
        <v/>
      </c>
      <c r="F41" s="88" t="str">
        <f>IFERROR(INDEX('TAB Prolaps'!$B$2:$IB$35,MATCH('Indicatoren Prolaps'!$B41,'TAB Prolaps'!$A$2:$A$35,0),MATCH($C$2&amp;F$9,'TAB Prolaps'!$B$1:IE$1,0)),"")</f>
        <v/>
      </c>
      <c r="G41" s="88" t="str">
        <f>IFERROR(INDEX('TAB Prolaps'!$B$2:$IB$35,MATCH('Indicatoren Prolaps'!$B41,'TAB Prolaps'!$A$2:$A$35,0),MATCH($C$2&amp;G$9,'TAB Prolaps'!$B$1:IF$1,0)),"")</f>
        <v/>
      </c>
      <c r="H41" s="1"/>
      <c r="I41" s="1"/>
      <c r="J41" s="67" t="str">
        <f>IFERROR(INDEX('TAB Prolaps.e'!$B$2:$HA$35,MATCH('Indicatoren Prolaps'!$I41,'TAB Prolaps.e'!$A$2:$A$35,0),MATCH($C$2&amp;J$9,'TAB Prolaps.e'!$B$1:$HC$1,0)),"")</f>
        <v/>
      </c>
      <c r="K41" s="67" t="str">
        <f>IFERROR(INDEX('TAB Prolaps.e'!$B$2:$HA$35,MATCH('Indicatoren Prolaps'!$I41,'TAB Prolaps.e'!$A$2:$A$35,0),MATCH($C$2&amp;K$9,'TAB Prolaps.e'!$B$1:$HC$1,0)),"")</f>
        <v/>
      </c>
      <c r="L41" s="67" t="str">
        <f>IFERROR(INDEX('TAB Prolaps.e'!$B$2:$HA$35,MATCH('Indicatoren Prolaps'!$I41,'TAB Prolaps.e'!$A$2:$A$35,0),MATCH($C$2&amp;L$9,'TAB Prolaps.e'!$B$1:$HC$1,0)),"")</f>
        <v/>
      </c>
      <c r="M41" s="67" t="str">
        <f>IFERROR(INDEX('TAB Prolaps.e'!$B$2:$HA$35,MATCH('Indicatoren Prolaps'!$I41,'TAB Prolaps.e'!$A$2:$A$35,0),MATCH($C$2&amp;M$9,'TAB Prolaps.e'!$B$1:$HC$1,0)),"")</f>
        <v/>
      </c>
      <c r="N41" s="67" t="str">
        <f>IFERROR(INDEX('TAB Prolaps.e'!$B$2:$HA$35,MATCH('Indicatoren Prolaps'!$I41,'TAB Prolaps.e'!$A$2:$A$35,0),MATCH($C$2&amp;N$9,'TAB Prolaps.e'!$B$1:$HC$1,0)),"")</f>
        <v/>
      </c>
      <c r="O41" s="1"/>
      <c r="P41" s="70"/>
      <c r="Q41" s="2"/>
      <c r="R41" s="70"/>
      <c r="S41" s="2"/>
    </row>
    <row r="42" spans="1:19" x14ac:dyDescent="0.3">
      <c r="A42" s="2"/>
      <c r="B42" s="38" t="s">
        <v>54</v>
      </c>
      <c r="C42" s="86">
        <f>IFERROR(INDEX('TAB Prolaps'!$B$2:$IB$35,MATCH('Indicatoren Prolaps'!$B42,'TAB Prolaps'!$A$2:$A$35,0),MATCH($C$2&amp;C$9,'TAB Prolaps'!$B$1:IB$1,0)),"")</f>
        <v>0.122780588984677</v>
      </c>
      <c r="D42" s="86">
        <f>IFERROR(INDEX('TAB Prolaps'!$B$2:$IB$35,MATCH('Indicatoren Prolaps'!$B42,'TAB Prolaps'!$A$2:$A$35,0),MATCH($C$2&amp;D$9,'TAB Prolaps'!$B$1:IC$1,0)),"")</f>
        <v>0.109474545424963</v>
      </c>
      <c r="E42" s="86">
        <f>IFERROR(INDEX('TAB Prolaps'!$B$2:$IB$35,MATCH('Indicatoren Prolaps'!$B42,'TAB Prolaps'!$A$2:$A$35,0),MATCH($C$2&amp;E$9,'TAB Prolaps'!$B$1:ID$1,0)),"")</f>
        <v>0.10620907006967201</v>
      </c>
      <c r="F42" s="86">
        <f>IFERROR(INDEX('TAB Prolaps'!$B$2:$IB$35,MATCH('Indicatoren Prolaps'!$B42,'TAB Prolaps'!$A$2:$A$35,0),MATCH($C$2&amp;F$9,'TAB Prolaps'!$B$1:IE$1,0)),"")</f>
        <v>9.8509257226406896E-2</v>
      </c>
      <c r="G42" s="86">
        <f>IFERROR(INDEX('TAB Prolaps'!$B$2:$IB$35,MATCH('Indicatoren Prolaps'!$B42,'TAB Prolaps'!$A$2:$A$35,0),MATCH($C$2&amp;G$9,'TAB Prolaps'!$B$1:IF$1,0)),"")</f>
        <v>6.23412923144376E-2</v>
      </c>
      <c r="H42" s="1"/>
      <c r="I42" s="38" t="s">
        <v>54</v>
      </c>
      <c r="J42" s="66">
        <f>IFERROR(INDEX('TAB Prolaps.e'!$B$2:$HA$35,MATCH('Indicatoren Prolaps'!$I42,'TAB Prolaps.e'!$A$2:$A$35,0),MATCH($C$2&amp;J$9,'TAB Prolaps.e'!$B$1:$HC$1,0)),"")</f>
        <v>3.0255883088378299E-2</v>
      </c>
      <c r="K42" s="66">
        <f>IFERROR(INDEX('TAB Prolaps.e'!$B$2:$HA$35,MATCH('Indicatoren Prolaps'!$I42,'TAB Prolaps.e'!$A$2:$A$35,0),MATCH($C$2&amp;K$9,'TAB Prolaps.e'!$B$1:$HC$1,0)),"")</f>
        <v>2.5923525599481499E-2</v>
      </c>
      <c r="L42" s="66">
        <f>IFERROR(INDEX('TAB Prolaps.e'!$B$2:$HA$35,MATCH('Indicatoren Prolaps'!$I42,'TAB Prolaps.e'!$A$2:$A$35,0),MATCH($C$2&amp;L$9,'TAB Prolaps.e'!$B$1:$HC$1,0)),"")</f>
        <v>2.28170117852729E-2</v>
      </c>
      <c r="M42" s="66">
        <f>IFERROR(INDEX('TAB Prolaps.e'!$B$2:$HA$35,MATCH('Indicatoren Prolaps'!$I42,'TAB Prolaps.e'!$A$2:$A$35,0),MATCH($C$2&amp;M$9,'TAB Prolaps.e'!$B$1:$HC$1,0)),"")</f>
        <v>1.87173220307521E-2</v>
      </c>
      <c r="N42" s="66">
        <f>IFERROR(INDEX('TAB Prolaps.e'!$B$2:$HA$35,MATCH('Indicatoren Prolaps'!$I42,'TAB Prolaps.e'!$A$2:$A$35,0),MATCH($C$2&amp;N$9,'TAB Prolaps.e'!$B$1:$HC$1,0)),"")</f>
        <v>1.27792991229115E-2</v>
      </c>
      <c r="O42" s="1"/>
      <c r="P42" s="66">
        <f>F42/C42</f>
        <v>0.80231947118856739</v>
      </c>
      <c r="Q42" s="2"/>
      <c r="R42" s="66">
        <f>M42/J42</f>
        <v>0.61863413393283773</v>
      </c>
      <c r="S42" s="2"/>
    </row>
    <row r="43" spans="1:19" x14ac:dyDescent="0.3">
      <c r="A43" s="2"/>
      <c r="B43" s="1"/>
      <c r="C43" s="1"/>
      <c r="D43" s="1"/>
      <c r="E43" s="1"/>
      <c r="F43" s="1"/>
      <c r="G43" s="1"/>
      <c r="H43" s="1"/>
      <c r="I43" s="1"/>
      <c r="J43" s="1"/>
      <c r="K43" s="1"/>
      <c r="L43" s="1"/>
      <c r="M43" s="1"/>
      <c r="N43" s="1"/>
      <c r="O43" s="1"/>
      <c r="P43" s="2"/>
      <c r="Q43" s="2"/>
      <c r="R43" s="2"/>
      <c r="S43" s="2"/>
    </row>
    <row r="45" spans="1:19" x14ac:dyDescent="0.3">
      <c r="C45" s="91"/>
      <c r="D45" s="91"/>
      <c r="E45" s="91"/>
      <c r="F45" s="91"/>
      <c r="G45" s="91"/>
    </row>
    <row r="46" spans="1:19" x14ac:dyDescent="0.3">
      <c r="C46" s="91"/>
      <c r="D46" s="91"/>
      <c r="E46" s="91"/>
      <c r="F46" s="91"/>
      <c r="G46" s="91"/>
      <c r="M46" s="90"/>
    </row>
    <row r="47" spans="1:19" x14ac:dyDescent="0.3">
      <c r="M47" s="90"/>
    </row>
  </sheetData>
  <mergeCells count="12">
    <mergeCell ref="C8:G8"/>
    <mergeCell ref="J8:N8"/>
    <mergeCell ref="C4:D4"/>
    <mergeCell ref="E4:F4"/>
    <mergeCell ref="G4:H4"/>
    <mergeCell ref="J4:K4"/>
    <mergeCell ref="C5:D5"/>
    <mergeCell ref="E5:F5"/>
    <mergeCell ref="G5:H5"/>
    <mergeCell ref="J5:K5"/>
    <mergeCell ref="B7:G7"/>
    <mergeCell ref="I7:N7"/>
  </mergeCells>
  <phoneticPr fontId="5" type="noConversion"/>
  <conditionalFormatting sqref="C10:G42">
    <cfRule type="containsBlanks" dxfId="22" priority="6">
      <formula>LEN(TRIM(C10))=0</formula>
    </cfRule>
  </conditionalFormatting>
  <conditionalFormatting sqref="J10:N42">
    <cfRule type="containsBlanks" dxfId="21" priority="5">
      <formula>LEN(TRIM(J10))=0</formula>
    </cfRule>
  </conditionalFormatting>
  <conditionalFormatting sqref="P10:P40">
    <cfRule type="containsBlanks" dxfId="20" priority="4">
      <formula>LEN(TRIM(P10))=0</formula>
    </cfRule>
  </conditionalFormatting>
  <conditionalFormatting sqref="P42">
    <cfRule type="containsBlanks" dxfId="19" priority="3">
      <formula>LEN(TRIM(P42))=0</formula>
    </cfRule>
  </conditionalFormatting>
  <conditionalFormatting sqref="R10:R40">
    <cfRule type="containsBlanks" dxfId="18" priority="2">
      <formula>LEN(TRIM(R10))=0</formula>
    </cfRule>
  </conditionalFormatting>
  <conditionalFormatting sqref="R42">
    <cfRule type="containsBlanks" dxfId="17" priority="1">
      <formula>LEN(TRIM(R42))=0</formula>
    </cfRule>
  </conditionalFormatting>
  <dataValidations count="1">
    <dataValidation type="list" allowBlank="1" showInputMessage="1" showErrorMessage="1" sqref="C2" xr:uid="{96C3D180-48ED-4696-AECC-18655CE5430B}">
      <formula1>Indicatoren_Prolaps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3967-473C-4D3F-A201-A83A4D3F7B1B}">
  <dimension ref="A1:S47"/>
  <sheetViews>
    <sheetView zoomScale="125" workbookViewId="0">
      <selection activeCell="E2" sqref="E2"/>
    </sheetView>
  </sheetViews>
  <sheetFormatPr defaultColWidth="8.77734375" defaultRowHeight="14.4" x14ac:dyDescent="0.3"/>
  <cols>
    <col min="2" max="2" width="17.44140625" customWidth="1"/>
    <col min="9" max="9" width="17.44140625" customWidth="1"/>
    <col min="16" max="16" width="12.77734375" bestFit="1" customWidth="1"/>
    <col min="17" max="17" width="8.77734375" bestFit="1" customWidth="1"/>
    <col min="18" max="18" width="20.44140625" bestFit="1" customWidth="1"/>
    <col min="19" max="19" width="8.77734375" bestFit="1" customWidth="1"/>
  </cols>
  <sheetData>
    <row r="1" spans="1:19" x14ac:dyDescent="0.3">
      <c r="A1" s="2"/>
      <c r="B1" s="2"/>
      <c r="C1" s="2"/>
      <c r="D1" s="2"/>
      <c r="E1" s="2"/>
      <c r="F1" s="2"/>
      <c r="G1" s="2"/>
      <c r="H1" s="2"/>
      <c r="I1" s="2"/>
      <c r="J1" s="2"/>
      <c r="K1" s="2"/>
      <c r="L1" s="2"/>
      <c r="M1" s="2"/>
      <c r="N1" s="2"/>
      <c r="O1" s="2"/>
      <c r="P1" s="2"/>
      <c r="Q1" s="2"/>
      <c r="R1" s="2"/>
      <c r="S1" s="2"/>
    </row>
    <row r="2" spans="1:19" x14ac:dyDescent="0.3">
      <c r="A2" s="2"/>
      <c r="B2" s="38" t="s">
        <v>0</v>
      </c>
      <c r="C2" s="38" t="s">
        <v>491</v>
      </c>
      <c r="D2" s="1"/>
      <c r="E2" s="97" t="s">
        <v>1330</v>
      </c>
      <c r="F2" s="1"/>
      <c r="G2" s="1"/>
      <c r="H2" s="1"/>
      <c r="I2" s="1"/>
      <c r="J2" s="1"/>
      <c r="K2" s="1"/>
      <c r="L2" s="1"/>
      <c r="M2" s="1"/>
      <c r="N2" s="1"/>
      <c r="O2" s="1"/>
      <c r="P2" s="2"/>
      <c r="Q2" s="2"/>
      <c r="R2" s="2"/>
      <c r="S2" s="2"/>
    </row>
    <row r="3" spans="1:19" x14ac:dyDescent="0.3">
      <c r="A3" s="2"/>
      <c r="B3" s="1"/>
      <c r="C3" s="1"/>
      <c r="D3" s="1"/>
      <c r="E3" s="1"/>
      <c r="F3" s="1"/>
      <c r="G3" s="1"/>
      <c r="H3" s="1"/>
      <c r="I3" s="1"/>
      <c r="J3" s="1"/>
      <c r="K3" s="1"/>
      <c r="L3" s="1"/>
      <c r="M3" s="1"/>
      <c r="N3" s="1"/>
      <c r="O3" s="1"/>
      <c r="P3" s="2"/>
      <c r="Q3" s="2"/>
      <c r="R3" s="2"/>
      <c r="S3" s="2"/>
    </row>
    <row r="4" spans="1:19" x14ac:dyDescent="0.3">
      <c r="A4" s="2"/>
      <c r="B4" s="47" t="s">
        <v>0</v>
      </c>
      <c r="C4" s="102" t="s">
        <v>1301</v>
      </c>
      <c r="D4" s="103"/>
      <c r="E4" s="104" t="s">
        <v>3</v>
      </c>
      <c r="F4" s="104"/>
      <c r="G4" s="104" t="s">
        <v>1302</v>
      </c>
      <c r="H4" s="104"/>
      <c r="I4" s="47" t="s">
        <v>4</v>
      </c>
      <c r="J4" s="104" t="s">
        <v>5</v>
      </c>
      <c r="K4" s="104"/>
      <c r="L4" s="1"/>
      <c r="M4" s="1"/>
      <c r="N4" s="1"/>
      <c r="O4" s="2"/>
      <c r="P4" s="2"/>
      <c r="Q4" s="2"/>
      <c r="R4" s="2"/>
      <c r="S4" s="2"/>
    </row>
    <row r="5" spans="1:19" ht="55.05" customHeight="1" x14ac:dyDescent="0.3">
      <c r="A5" s="2"/>
      <c r="B5" s="51" t="str">
        <f>INDEX('Tabel indicatoren UI'!$A$2:$F$48,MATCH('Indicatoren UI'!$C$2,'Tabel indicatoren UI'!$B$2:$B$48,0),MATCH(B4,'Tabel indicatoren UI'!$A$1:$F$1,0))</f>
        <v>U17</v>
      </c>
      <c r="C5" s="111" t="str">
        <f>INDEX('Tabel indicatoren UI'!$A$2:$F$48,MATCH('Indicatoren UI'!$C$2,'Tabel indicatoren UI'!$B$2:$B$48,0),MATCH(C4,'Tabel indicatoren UI'!$A$1:$F$1,0))</f>
        <v>Fysiotherapeut</v>
      </c>
      <c r="D5" s="112"/>
      <c r="E5" s="111" t="str">
        <f>INDEX('Tabel indicatoren UI'!$A$2:$F$48,MATCH('Indicatoren UI'!$C$2,'Tabel indicatoren UI'!$B$2:$B$48,0),MATCH(E4,'Tabel indicatoren UI'!$A$1:$F$1,0))</f>
        <v>% vrouwen dat behandeld wordt middels bekkenfysiotherapie zonder bezoek/verwijzing huisarts voor urine-incontinentie/ stress urine-incontinentie per jaar</v>
      </c>
      <c r="F5" s="112"/>
      <c r="G5" s="111" t="str">
        <f>INDEX('Tabel indicatoren UI'!$A$2:$F$48,MATCH('Indicatoren UI'!$C$2,'Tabel indicatoren UI'!$B$2:$B$48,0),MATCH(G4,'Tabel indicatoren UI'!$A$1:$F$1,0))</f>
        <v># vrouwen met DCSPH-code 6486, behandelepisode, prestatiecode, datum contact. DTF = Ja</v>
      </c>
      <c r="H5" s="112"/>
      <c r="I5" s="51" t="str">
        <f>INDEX('Tabel indicatoren UI'!$A$2:$F$48,MATCH('Indicatoren UI'!$C$2,'Tabel indicatoren UI'!$B$2:$B$48,0),MATCH(I4,'Tabel indicatoren UI'!$A$1:$F$1,0))</f>
        <v>Totaal aantal episodes met DCSPH = 6486, waarbij DTF geregistreerd is</v>
      </c>
      <c r="J5" s="111" t="str">
        <f>INDEX('Tabel indicatoren UI'!$A$2:$F$48,MATCH('Indicatoren UI'!$C$2,'Tabel indicatoren UI'!$B$2:$B$48,0),MATCH(J4,'Tabel indicatoren UI'!$A$1:$F$1,0))</f>
        <v>Prestatiecode 1864</v>
      </c>
      <c r="K5" s="112"/>
      <c r="L5" s="1"/>
      <c r="M5" s="1"/>
      <c r="N5" s="1"/>
      <c r="O5" s="2"/>
      <c r="P5" s="2"/>
      <c r="Q5" s="2"/>
      <c r="R5" s="2"/>
      <c r="S5" s="2"/>
    </row>
    <row r="6" spans="1:19" x14ac:dyDescent="0.3">
      <c r="A6" s="2"/>
      <c r="B6" s="2"/>
      <c r="C6" s="2"/>
      <c r="D6" s="2"/>
      <c r="E6" s="2"/>
      <c r="F6" s="2"/>
      <c r="G6" s="2"/>
      <c r="H6" s="2"/>
      <c r="I6" s="2"/>
      <c r="J6" s="2"/>
      <c r="K6" s="2"/>
      <c r="L6" s="2"/>
      <c r="M6" s="2"/>
      <c r="N6" s="2"/>
      <c r="O6" s="2"/>
      <c r="P6" s="2"/>
      <c r="Q6" s="2"/>
      <c r="R6" s="2"/>
      <c r="S6" s="2"/>
    </row>
    <row r="7" spans="1:19" x14ac:dyDescent="0.3">
      <c r="A7" s="2"/>
      <c r="B7" s="98" t="s">
        <v>6</v>
      </c>
      <c r="C7" s="98"/>
      <c r="D7" s="98"/>
      <c r="E7" s="98"/>
      <c r="F7" s="98"/>
      <c r="G7" s="98"/>
      <c r="H7" s="1"/>
      <c r="I7" s="99" t="s">
        <v>7</v>
      </c>
      <c r="J7" s="100"/>
      <c r="K7" s="100"/>
      <c r="L7" s="100"/>
      <c r="M7" s="100"/>
      <c r="N7" s="101"/>
      <c r="O7" s="1"/>
      <c r="P7" s="69" t="s">
        <v>6</v>
      </c>
      <c r="Q7" s="2"/>
      <c r="R7" s="69" t="s">
        <v>1165</v>
      </c>
      <c r="S7" s="2"/>
    </row>
    <row r="8" spans="1:19" x14ac:dyDescent="0.3">
      <c r="A8" s="2"/>
      <c r="B8" s="38"/>
      <c r="C8" s="109" t="s">
        <v>8</v>
      </c>
      <c r="D8" s="109"/>
      <c r="E8" s="109"/>
      <c r="F8" s="109"/>
      <c r="G8" s="110"/>
      <c r="H8" s="1"/>
      <c r="I8" s="39"/>
      <c r="J8" s="99" t="s">
        <v>8</v>
      </c>
      <c r="K8" s="100"/>
      <c r="L8" s="100"/>
      <c r="M8" s="100"/>
      <c r="N8" s="101"/>
      <c r="O8" s="1"/>
      <c r="P8" s="69" t="s">
        <v>1166</v>
      </c>
      <c r="Q8" s="2"/>
      <c r="R8" s="69" t="s">
        <v>1166</v>
      </c>
      <c r="S8" s="2"/>
    </row>
    <row r="9" spans="1:19" x14ac:dyDescent="0.3">
      <c r="A9" s="2"/>
      <c r="B9" s="3"/>
      <c r="C9" s="37" t="s">
        <v>9</v>
      </c>
      <c r="D9" s="37" t="s">
        <v>10</v>
      </c>
      <c r="E9" s="37" t="s">
        <v>11</v>
      </c>
      <c r="F9" s="37" t="s">
        <v>12</v>
      </c>
      <c r="G9" s="37" t="s">
        <v>13</v>
      </c>
      <c r="H9" s="1"/>
      <c r="I9" s="3"/>
      <c r="J9" s="37" t="s">
        <v>14</v>
      </c>
      <c r="K9" s="37" t="s">
        <v>15</v>
      </c>
      <c r="L9" s="37" t="s">
        <v>16</v>
      </c>
      <c r="M9" s="37" t="s">
        <v>17</v>
      </c>
      <c r="N9" s="37" t="s">
        <v>18</v>
      </c>
      <c r="O9" s="1"/>
      <c r="P9" s="2"/>
      <c r="Q9" s="2"/>
      <c r="R9" s="2"/>
      <c r="S9" s="2"/>
    </row>
    <row r="10" spans="1:19" x14ac:dyDescent="0.3">
      <c r="A10" s="2"/>
      <c r="B10" s="64" t="s">
        <v>19</v>
      </c>
      <c r="C10" s="86">
        <f>IFERROR(INDEX('TAB UI'!$B$2:$IB$35,MATCH('Indicatoren UI'!$B10,'TAB UI'!$A$2:$A$35,0),MATCH($C$2&amp;C$9,'TAB UI'!$B$1:$IB$1,0)),"")</f>
        <v>8.5714290000000002</v>
      </c>
      <c r="D10" s="86">
        <f>IFERROR(INDEX('TAB UI'!$B$2:$IB$35,MATCH('Indicatoren UI'!$B10,'TAB UI'!$A$2:$A$35,0),MATCH($C$2&amp;D$9,'TAB UI'!$B$1:$IB$1,0)),"")</f>
        <v>9.5890409999999999</v>
      </c>
      <c r="E10" s="86">
        <f>IFERROR(INDEX('TAB UI'!$B$2:$IB$35,MATCH('Indicatoren UI'!$B10,'TAB UI'!$A$2:$A$35,0),MATCH($C$2&amp;E$9,'TAB UI'!$B$1:$IB$1,0)),"")</f>
        <v>5.3333329999999997</v>
      </c>
      <c r="F10" s="86">
        <f>IFERROR(INDEX('TAB UI'!$B$2:$IB$35,MATCH('Indicatoren UI'!$B10,'TAB UI'!$A$2:$A$35,0),MATCH($C$2&amp;F$9,'TAB UI'!$B$1:$IB$1,0)),"")</f>
        <v>25</v>
      </c>
      <c r="G10" s="86">
        <f>IFERROR(INDEX('TAB UI'!$B$2:$IB$35,MATCH('Indicatoren UI'!$B10,'TAB UI'!$A$2:$A$35,0),MATCH($C$2&amp;G$9,'TAB UI'!$B$1:$IB$1,0)),"")</f>
        <v>16.666667</v>
      </c>
      <c r="H10" s="1"/>
      <c r="I10" s="64" t="s">
        <v>19</v>
      </c>
      <c r="J10" s="66" t="str">
        <f>IFERROR(INDEX('TAB UI.e'!$B$2:$HA$35,MATCH('Indicatoren UI'!$I10,'TAB UI.e'!$A$2:$A$35,0),MATCH($C$2&amp;J$9,'TAB UI.e'!$B$1:$HC$1,0)),"")</f>
        <v/>
      </c>
      <c r="K10" s="66" t="str">
        <f>IFERROR(INDEX('TAB UI.e'!$B$2:$HA$35,MATCH('Indicatoren UI'!$I10,'TAB UI.e'!$A$2:$A$35,0),MATCH($C$2&amp;K$9,'TAB UI.e'!$B$1:$HC$1,0)),"")</f>
        <v/>
      </c>
      <c r="L10" s="66" t="str">
        <f>IFERROR(INDEX('TAB UI.e'!$B$2:$HA$35,MATCH('Indicatoren UI'!$I10,'TAB UI.e'!$A$2:$A$35,0),MATCH($C$2&amp;L$9,'TAB UI.e'!$B$1:$HC$1,0)),"")</f>
        <v/>
      </c>
      <c r="M10" s="66" t="str">
        <f>IFERROR(INDEX('TAB UI.e'!$B$2:$HA$35,MATCH('Indicatoren UI'!$I10,'TAB UI.e'!$A$2:$A$35,0),MATCH($C$2&amp;M$9,'TAB UI.e'!$B$1:$HC$1,0)),"")</f>
        <v/>
      </c>
      <c r="N10" s="66" t="str">
        <f>IFERROR(INDEX('TAB UI.e'!$B$2:$HA$35,MATCH('Indicatoren UI'!$I10,'TAB UI.e'!$A$2:$A$35,0),MATCH($C$2&amp;N$9,'TAB UI.e'!$B$1:$HC$1,0)),"")</f>
        <v/>
      </c>
      <c r="O10" s="1"/>
      <c r="P10" s="66">
        <f t="shared" ref="P10:P40" si="0">F10/C10</f>
        <v>2.9166665208333407</v>
      </c>
      <c r="Q10" s="2"/>
      <c r="R10" s="66" t="e">
        <f t="shared" ref="R10:R40" si="1">M10/J10</f>
        <v>#VALUE!</v>
      </c>
      <c r="S10" s="2"/>
    </row>
    <row r="11" spans="1:19" x14ac:dyDescent="0.3">
      <c r="A11" s="2"/>
      <c r="B11" s="64" t="s">
        <v>20</v>
      </c>
      <c r="C11" s="86">
        <f>IFERROR(INDEX('TAB UI'!$B$2:$IB$35,MATCH('Indicatoren UI'!$B11,'TAB UI'!$A$2:$A$35,0),MATCH($C$2&amp;C$9,'TAB UI'!$B$1:$IB$1,0)),"")</f>
        <v>20.408163000000002</v>
      </c>
      <c r="D11" s="86">
        <f>IFERROR(INDEX('TAB UI'!$B$2:$IB$35,MATCH('Indicatoren UI'!$B11,'TAB UI'!$A$2:$A$35,0),MATCH($C$2&amp;D$9,'TAB UI'!$B$1:$IB$1,0)),"")</f>
        <v>20.967742000000001</v>
      </c>
      <c r="E11" s="86">
        <f>IFERROR(INDEX('TAB UI'!$B$2:$IB$35,MATCH('Indicatoren UI'!$B11,'TAB UI'!$A$2:$A$35,0),MATCH($C$2&amp;E$9,'TAB UI'!$B$1:$IB$1,0)),"")</f>
        <v>13.167260000000001</v>
      </c>
      <c r="F11" s="86">
        <f>IFERROR(INDEX('TAB UI'!$B$2:$IB$35,MATCH('Indicatoren UI'!$B11,'TAB UI'!$A$2:$A$35,0),MATCH($C$2&amp;F$9,'TAB UI'!$B$1:$IB$1,0)),"")</f>
        <v>10.497238000000001</v>
      </c>
      <c r="G11" s="86">
        <f>IFERROR(INDEX('TAB UI'!$B$2:$IB$35,MATCH('Indicatoren UI'!$B11,'TAB UI'!$A$2:$A$35,0),MATCH($C$2&amp;G$9,'TAB UI'!$B$1:$IB$1,0)),"")</f>
        <v>15.573770000000001</v>
      </c>
      <c r="H11" s="1"/>
      <c r="I11" s="64" t="s">
        <v>20</v>
      </c>
      <c r="J11" s="66" t="str">
        <f>IFERROR(INDEX('TAB UI.e'!$B$2:$HA$35,MATCH('Indicatoren UI'!$I11,'TAB UI.e'!$A$2:$A$35,0),MATCH($C$2&amp;J$9,'TAB UI.e'!$B$1:$HC$1,0)),"")</f>
        <v/>
      </c>
      <c r="K11" s="66" t="str">
        <f>IFERROR(INDEX('TAB UI.e'!$B$2:$HA$35,MATCH('Indicatoren UI'!$I11,'TAB UI.e'!$A$2:$A$35,0),MATCH($C$2&amp;K$9,'TAB UI.e'!$B$1:$HC$1,0)),"")</f>
        <v/>
      </c>
      <c r="L11" s="66" t="str">
        <f>IFERROR(INDEX('TAB UI.e'!$B$2:$HA$35,MATCH('Indicatoren UI'!$I11,'TAB UI.e'!$A$2:$A$35,0),MATCH($C$2&amp;L$9,'TAB UI.e'!$B$1:$HC$1,0)),"")</f>
        <v/>
      </c>
      <c r="M11" s="66" t="str">
        <f>IFERROR(INDEX('TAB UI.e'!$B$2:$HA$35,MATCH('Indicatoren UI'!$I11,'TAB UI.e'!$A$2:$A$35,0),MATCH($C$2&amp;M$9,'TAB UI.e'!$B$1:$HC$1,0)),"")</f>
        <v/>
      </c>
      <c r="N11" s="66" t="str">
        <f>IFERROR(INDEX('TAB UI.e'!$B$2:$HA$35,MATCH('Indicatoren UI'!$I11,'TAB UI.e'!$A$2:$A$35,0),MATCH($C$2&amp;N$9,'TAB UI.e'!$B$1:$HC$1,0)),"")</f>
        <v/>
      </c>
      <c r="O11" s="1"/>
      <c r="P11" s="66">
        <f t="shared" si="0"/>
        <v>0.51436466868674069</v>
      </c>
      <c r="Q11" s="2"/>
      <c r="R11" s="66" t="e">
        <f t="shared" si="1"/>
        <v>#VALUE!</v>
      </c>
      <c r="S11" s="2"/>
    </row>
    <row r="12" spans="1:19" x14ac:dyDescent="0.3">
      <c r="A12" s="2"/>
      <c r="B12" s="64" t="s">
        <v>21</v>
      </c>
      <c r="C12" s="86">
        <f>IFERROR(INDEX('TAB UI'!$B$2:$IB$35,MATCH('Indicatoren UI'!$B12,'TAB UI'!$A$2:$A$35,0),MATCH($C$2&amp;C$9,'TAB UI'!$B$1:$IB$1,0)),"")</f>
        <v>0</v>
      </c>
      <c r="D12" s="86">
        <f>IFERROR(INDEX('TAB UI'!$B$2:$IB$35,MATCH('Indicatoren UI'!$B12,'TAB UI'!$A$2:$A$35,0),MATCH($C$2&amp;D$9,'TAB UI'!$B$1:$IB$1,0)),"")</f>
        <v>3.0769230000000003</v>
      </c>
      <c r="E12" s="86">
        <f>IFERROR(INDEX('TAB UI'!$B$2:$IB$35,MATCH('Indicatoren UI'!$B12,'TAB UI'!$A$2:$A$35,0),MATCH($C$2&amp;E$9,'TAB UI'!$B$1:$IB$1,0)),"")</f>
        <v>9.4339619999999993</v>
      </c>
      <c r="F12" s="86">
        <f>IFERROR(INDEX('TAB UI'!$B$2:$IB$35,MATCH('Indicatoren UI'!$B12,'TAB UI'!$A$2:$A$35,0),MATCH($C$2&amp;F$9,'TAB UI'!$B$1:$IB$1,0)),"")</f>
        <v>20.454545</v>
      </c>
      <c r="G12" s="86">
        <f>IFERROR(INDEX('TAB UI'!$B$2:$IB$35,MATCH('Indicatoren UI'!$B12,'TAB UI'!$A$2:$A$35,0),MATCH($C$2&amp;G$9,'TAB UI'!$B$1:$IB$1,0)),"")</f>
        <v>21.551724</v>
      </c>
      <c r="H12" s="1"/>
      <c r="I12" s="64" t="s">
        <v>21</v>
      </c>
      <c r="J12" s="66" t="str">
        <f>IFERROR(INDEX('TAB UI.e'!$B$2:$HA$35,MATCH('Indicatoren UI'!$I12,'TAB UI.e'!$A$2:$A$35,0),MATCH($C$2&amp;J$9,'TAB UI.e'!$B$1:$HC$1,0)),"")</f>
        <v/>
      </c>
      <c r="K12" s="66" t="str">
        <f>IFERROR(INDEX('TAB UI.e'!$B$2:$HA$35,MATCH('Indicatoren UI'!$I12,'TAB UI.e'!$A$2:$A$35,0),MATCH($C$2&amp;K$9,'TAB UI.e'!$B$1:$HC$1,0)),"")</f>
        <v/>
      </c>
      <c r="L12" s="66" t="str">
        <f>IFERROR(INDEX('TAB UI.e'!$B$2:$HA$35,MATCH('Indicatoren UI'!$I12,'TAB UI.e'!$A$2:$A$35,0),MATCH($C$2&amp;L$9,'TAB UI.e'!$B$1:$HC$1,0)),"")</f>
        <v/>
      </c>
      <c r="M12" s="66" t="str">
        <f>IFERROR(INDEX('TAB UI.e'!$B$2:$HA$35,MATCH('Indicatoren UI'!$I12,'TAB UI.e'!$A$2:$A$35,0),MATCH($C$2&amp;M$9,'TAB UI.e'!$B$1:$HC$1,0)),"")</f>
        <v/>
      </c>
      <c r="N12" s="66" t="str">
        <f>IFERROR(INDEX('TAB UI.e'!$B$2:$HA$35,MATCH('Indicatoren UI'!$I12,'TAB UI.e'!$A$2:$A$35,0),MATCH($C$2&amp;N$9,'TAB UI.e'!$B$1:$HC$1,0)),"")</f>
        <v/>
      </c>
      <c r="O12" s="1"/>
      <c r="P12" s="66" t="e">
        <f t="shared" si="0"/>
        <v>#DIV/0!</v>
      </c>
      <c r="Q12" s="2"/>
      <c r="R12" s="66" t="e">
        <f t="shared" si="1"/>
        <v>#VALUE!</v>
      </c>
      <c r="S12" s="2"/>
    </row>
    <row r="13" spans="1:19" x14ac:dyDescent="0.3">
      <c r="A13" s="2"/>
      <c r="B13" s="64" t="s">
        <v>22</v>
      </c>
      <c r="C13" s="86">
        <f>IFERROR(INDEX('TAB UI'!$B$2:$IB$35,MATCH('Indicatoren UI'!$B13,'TAB UI'!$A$2:$A$35,0),MATCH($C$2&amp;C$9,'TAB UI'!$B$1:$IB$1,0)),"")</f>
        <v>33.333332999999996</v>
      </c>
      <c r="D13" s="86">
        <f>IFERROR(INDEX('TAB UI'!$B$2:$IB$35,MATCH('Indicatoren UI'!$B13,'TAB UI'!$A$2:$A$35,0),MATCH($C$2&amp;D$9,'TAB UI'!$B$1:$IB$1,0)),"")</f>
        <v>11.290322999999999</v>
      </c>
      <c r="E13" s="86">
        <f>IFERROR(INDEX('TAB UI'!$B$2:$IB$35,MATCH('Indicatoren UI'!$B13,'TAB UI'!$A$2:$A$35,0),MATCH($C$2&amp;E$9,'TAB UI'!$B$1:$IB$1,0)),"")</f>
        <v>2.8846150000000002</v>
      </c>
      <c r="F13" s="86">
        <f>IFERROR(INDEX('TAB UI'!$B$2:$IB$35,MATCH('Indicatoren UI'!$B13,'TAB UI'!$A$2:$A$35,0),MATCH($C$2&amp;F$9,'TAB UI'!$B$1:$IB$1,0)),"")</f>
        <v>13.475176999999999</v>
      </c>
      <c r="G13" s="86">
        <f>IFERROR(INDEX('TAB UI'!$B$2:$IB$35,MATCH('Indicatoren UI'!$B13,'TAB UI'!$A$2:$A$35,0),MATCH($C$2&amp;G$9,'TAB UI'!$B$1:$IB$1,0)),"")</f>
        <v>25.531914999999998</v>
      </c>
      <c r="H13" s="1"/>
      <c r="I13" s="64" t="s">
        <v>22</v>
      </c>
      <c r="J13" s="66" t="str">
        <f>IFERROR(INDEX('TAB UI.e'!$B$2:$HA$35,MATCH('Indicatoren UI'!$I13,'TAB UI.e'!$A$2:$A$35,0),MATCH($C$2&amp;J$9,'TAB UI.e'!$B$1:$HC$1,0)),"")</f>
        <v/>
      </c>
      <c r="K13" s="66" t="str">
        <f>IFERROR(INDEX('TAB UI.e'!$B$2:$HA$35,MATCH('Indicatoren UI'!$I13,'TAB UI.e'!$A$2:$A$35,0),MATCH($C$2&amp;K$9,'TAB UI.e'!$B$1:$HC$1,0)),"")</f>
        <v/>
      </c>
      <c r="L13" s="66" t="str">
        <f>IFERROR(INDEX('TAB UI.e'!$B$2:$HA$35,MATCH('Indicatoren UI'!$I13,'TAB UI.e'!$A$2:$A$35,0),MATCH($C$2&amp;L$9,'TAB UI.e'!$B$1:$HC$1,0)),"")</f>
        <v/>
      </c>
      <c r="M13" s="66" t="str">
        <f>IFERROR(INDEX('TAB UI.e'!$B$2:$HA$35,MATCH('Indicatoren UI'!$I13,'TAB UI.e'!$A$2:$A$35,0),MATCH($C$2&amp;M$9,'TAB UI.e'!$B$1:$HC$1,0)),"")</f>
        <v/>
      </c>
      <c r="N13" s="66" t="str">
        <f>IFERROR(INDEX('TAB UI.e'!$B$2:$HA$35,MATCH('Indicatoren UI'!$I13,'TAB UI.e'!$A$2:$A$35,0),MATCH($C$2&amp;N$9,'TAB UI.e'!$B$1:$HC$1,0)),"")</f>
        <v/>
      </c>
      <c r="O13" s="1"/>
      <c r="P13" s="66">
        <f t="shared" si="0"/>
        <v>0.40425531404255316</v>
      </c>
      <c r="Q13" s="2"/>
      <c r="R13" s="66" t="e">
        <f t="shared" si="1"/>
        <v>#VALUE!</v>
      </c>
      <c r="S13" s="2"/>
    </row>
    <row r="14" spans="1:19" x14ac:dyDescent="0.3">
      <c r="A14" s="2"/>
      <c r="B14" s="64" t="s">
        <v>23</v>
      </c>
      <c r="C14" s="86">
        <f>IFERROR(INDEX('TAB UI'!$B$2:$IB$35,MATCH('Indicatoren UI'!$B14,'TAB UI'!$A$2:$A$35,0),MATCH($C$2&amp;C$9,'TAB UI'!$B$1:$IB$1,0)),"")</f>
        <v>11.363636000000001</v>
      </c>
      <c r="D14" s="86">
        <f>IFERROR(INDEX('TAB UI'!$B$2:$IB$35,MATCH('Indicatoren UI'!$B14,'TAB UI'!$A$2:$A$35,0),MATCH($C$2&amp;D$9,'TAB UI'!$B$1:$IB$1,0)),"")</f>
        <v>19.791667</v>
      </c>
      <c r="E14" s="86">
        <f>IFERROR(INDEX('TAB UI'!$B$2:$IB$35,MATCH('Indicatoren UI'!$B14,'TAB UI'!$A$2:$A$35,0),MATCH($C$2&amp;E$9,'TAB UI'!$B$1:$IB$1,0)),"")</f>
        <v>18.333333</v>
      </c>
      <c r="F14" s="86">
        <f>IFERROR(INDEX('TAB UI'!$B$2:$IB$35,MATCH('Indicatoren UI'!$B14,'TAB UI'!$A$2:$A$35,0),MATCH($C$2&amp;F$9,'TAB UI'!$B$1:$IB$1,0)),"")</f>
        <v>25</v>
      </c>
      <c r="G14" s="86">
        <f>IFERROR(INDEX('TAB UI'!$B$2:$IB$35,MATCH('Indicatoren UI'!$B14,'TAB UI'!$A$2:$A$35,0),MATCH($C$2&amp;G$9,'TAB UI'!$B$1:$IB$1,0)),"")</f>
        <v>17.5</v>
      </c>
      <c r="H14" s="1"/>
      <c r="I14" s="64" t="s">
        <v>23</v>
      </c>
      <c r="J14" s="66" t="str">
        <f>IFERROR(INDEX('TAB UI.e'!$B$2:$HA$35,MATCH('Indicatoren UI'!$I14,'TAB UI.e'!$A$2:$A$35,0),MATCH($C$2&amp;J$9,'TAB UI.e'!$B$1:$HC$1,0)),"")</f>
        <v/>
      </c>
      <c r="K14" s="66" t="str">
        <f>IFERROR(INDEX('TAB UI.e'!$B$2:$HA$35,MATCH('Indicatoren UI'!$I14,'TAB UI.e'!$A$2:$A$35,0),MATCH($C$2&amp;K$9,'TAB UI.e'!$B$1:$HC$1,0)),"")</f>
        <v/>
      </c>
      <c r="L14" s="66" t="str">
        <f>IFERROR(INDEX('TAB UI.e'!$B$2:$HA$35,MATCH('Indicatoren UI'!$I14,'TAB UI.e'!$A$2:$A$35,0),MATCH($C$2&amp;L$9,'TAB UI.e'!$B$1:$HC$1,0)),"")</f>
        <v/>
      </c>
      <c r="M14" s="66" t="str">
        <f>IFERROR(INDEX('TAB UI.e'!$B$2:$HA$35,MATCH('Indicatoren UI'!$I14,'TAB UI.e'!$A$2:$A$35,0),MATCH($C$2&amp;M$9,'TAB UI.e'!$B$1:$HC$1,0)),"")</f>
        <v/>
      </c>
      <c r="N14" s="66" t="str">
        <f>IFERROR(INDEX('TAB UI.e'!$B$2:$HA$35,MATCH('Indicatoren UI'!$I14,'TAB UI.e'!$A$2:$A$35,0),MATCH($C$2&amp;N$9,'TAB UI.e'!$B$1:$HC$1,0)),"")</f>
        <v/>
      </c>
      <c r="O14" s="1"/>
      <c r="P14" s="66">
        <f t="shared" si="0"/>
        <v>2.200000070400002</v>
      </c>
      <c r="Q14" s="2"/>
      <c r="R14" s="66" t="e">
        <f t="shared" si="1"/>
        <v>#VALUE!</v>
      </c>
      <c r="S14" s="2"/>
    </row>
    <row r="15" spans="1:19" x14ac:dyDescent="0.3">
      <c r="A15" s="2"/>
      <c r="B15" s="64" t="s">
        <v>24</v>
      </c>
      <c r="C15" s="86">
        <f>IFERROR(INDEX('TAB UI'!$B$2:$IB$35,MATCH('Indicatoren UI'!$B15,'TAB UI'!$A$2:$A$35,0),MATCH($C$2&amp;C$9,'TAB UI'!$B$1:$IB$1,0)),"")</f>
        <v>0</v>
      </c>
      <c r="D15" s="86">
        <f>IFERROR(INDEX('TAB UI'!$B$2:$IB$35,MATCH('Indicatoren UI'!$B15,'TAB UI'!$A$2:$A$35,0),MATCH($C$2&amp;D$9,'TAB UI'!$B$1:$IB$1,0)),"")</f>
        <v>25</v>
      </c>
      <c r="E15" s="86">
        <f>IFERROR(INDEX('TAB UI'!$B$2:$IB$35,MATCH('Indicatoren UI'!$B15,'TAB UI'!$A$2:$A$35,0),MATCH($C$2&amp;E$9,'TAB UI'!$B$1:$IB$1,0)),"")</f>
        <v>10</v>
      </c>
      <c r="F15" s="86">
        <f>IFERROR(INDEX('TAB UI'!$B$2:$IB$35,MATCH('Indicatoren UI'!$B15,'TAB UI'!$A$2:$A$35,0),MATCH($C$2&amp;F$9,'TAB UI'!$B$1:$IB$1,0)),"")</f>
        <v>33.333332999999996</v>
      </c>
      <c r="G15" s="86">
        <f>IFERROR(INDEX('TAB UI'!$B$2:$IB$35,MATCH('Indicatoren UI'!$B15,'TAB UI'!$A$2:$A$35,0),MATCH($C$2&amp;G$9,'TAB UI'!$B$1:$IB$1,0)),"")</f>
        <v>23.214286000000001</v>
      </c>
      <c r="H15" s="1"/>
      <c r="I15" s="64" t="s">
        <v>24</v>
      </c>
      <c r="J15" s="66" t="str">
        <f>IFERROR(INDEX('TAB UI.e'!$B$2:$HA$35,MATCH('Indicatoren UI'!$I15,'TAB UI.e'!$A$2:$A$35,0),MATCH($C$2&amp;J$9,'TAB UI.e'!$B$1:$HC$1,0)),"")</f>
        <v/>
      </c>
      <c r="K15" s="66" t="str">
        <f>IFERROR(INDEX('TAB UI.e'!$B$2:$HA$35,MATCH('Indicatoren UI'!$I15,'TAB UI.e'!$A$2:$A$35,0),MATCH($C$2&amp;K$9,'TAB UI.e'!$B$1:$HC$1,0)),"")</f>
        <v/>
      </c>
      <c r="L15" s="66" t="str">
        <f>IFERROR(INDEX('TAB UI.e'!$B$2:$HA$35,MATCH('Indicatoren UI'!$I15,'TAB UI.e'!$A$2:$A$35,0),MATCH($C$2&amp;L$9,'TAB UI.e'!$B$1:$HC$1,0)),"")</f>
        <v/>
      </c>
      <c r="M15" s="66" t="str">
        <f>IFERROR(INDEX('TAB UI.e'!$B$2:$HA$35,MATCH('Indicatoren UI'!$I15,'TAB UI.e'!$A$2:$A$35,0),MATCH($C$2&amp;M$9,'TAB UI.e'!$B$1:$HC$1,0)),"")</f>
        <v/>
      </c>
      <c r="N15" s="66" t="str">
        <f>IFERROR(INDEX('TAB UI.e'!$B$2:$HA$35,MATCH('Indicatoren UI'!$I15,'TAB UI.e'!$A$2:$A$35,0),MATCH($C$2&amp;N$9,'TAB UI.e'!$B$1:$HC$1,0)),"")</f>
        <v/>
      </c>
      <c r="O15" s="1"/>
      <c r="P15" s="66" t="e">
        <f t="shared" si="0"/>
        <v>#DIV/0!</v>
      </c>
      <c r="Q15" s="2"/>
      <c r="R15" s="66" t="e">
        <f t="shared" si="1"/>
        <v>#VALUE!</v>
      </c>
      <c r="S15" s="2"/>
    </row>
    <row r="16" spans="1:19" x14ac:dyDescent="0.3">
      <c r="A16" s="2"/>
      <c r="B16" s="64" t="s">
        <v>25</v>
      </c>
      <c r="C16" s="86">
        <f>IFERROR(INDEX('TAB UI'!$B$2:$IB$35,MATCH('Indicatoren UI'!$B16,'TAB UI'!$A$2:$A$35,0),MATCH($C$2&amp;C$9,'TAB UI'!$B$1:$IB$1,0)),"")</f>
        <v>18.75</v>
      </c>
      <c r="D16" s="86">
        <f>IFERROR(INDEX('TAB UI'!$B$2:$IB$35,MATCH('Indicatoren UI'!$B16,'TAB UI'!$A$2:$A$35,0),MATCH($C$2&amp;D$9,'TAB UI'!$B$1:$IB$1,0)),"")</f>
        <v>23.232323000000001</v>
      </c>
      <c r="E16" s="86">
        <f>IFERROR(INDEX('TAB UI'!$B$2:$IB$35,MATCH('Indicatoren UI'!$B16,'TAB UI'!$A$2:$A$35,0),MATCH($C$2&amp;E$9,'TAB UI'!$B$1:$IB$1,0)),"")</f>
        <v>21.951219999999999</v>
      </c>
      <c r="F16" s="86">
        <f>IFERROR(INDEX('TAB UI'!$B$2:$IB$35,MATCH('Indicatoren UI'!$B16,'TAB UI'!$A$2:$A$35,0),MATCH($C$2&amp;F$9,'TAB UI'!$B$1:$IB$1,0)),"")</f>
        <v>22.183099000000002</v>
      </c>
      <c r="G16" s="86">
        <f>IFERROR(INDEX('TAB UI'!$B$2:$IB$35,MATCH('Indicatoren UI'!$B16,'TAB UI'!$A$2:$A$35,0),MATCH($C$2&amp;G$9,'TAB UI'!$B$1:$IB$1,0)),"")</f>
        <v>18.210863</v>
      </c>
      <c r="H16" s="1"/>
      <c r="I16" s="64" t="s">
        <v>25</v>
      </c>
      <c r="J16" s="66" t="str">
        <f>IFERROR(INDEX('TAB UI.e'!$B$2:$HA$35,MATCH('Indicatoren UI'!$I16,'TAB UI.e'!$A$2:$A$35,0),MATCH($C$2&amp;J$9,'TAB UI.e'!$B$1:$HC$1,0)),"")</f>
        <v/>
      </c>
      <c r="K16" s="66" t="str">
        <f>IFERROR(INDEX('TAB UI.e'!$B$2:$HA$35,MATCH('Indicatoren UI'!$I16,'TAB UI.e'!$A$2:$A$35,0),MATCH($C$2&amp;K$9,'TAB UI.e'!$B$1:$HC$1,0)),"")</f>
        <v/>
      </c>
      <c r="L16" s="66" t="str">
        <f>IFERROR(INDEX('TAB UI.e'!$B$2:$HA$35,MATCH('Indicatoren UI'!$I16,'TAB UI.e'!$A$2:$A$35,0),MATCH($C$2&amp;L$9,'TAB UI.e'!$B$1:$HC$1,0)),"")</f>
        <v/>
      </c>
      <c r="M16" s="66" t="str">
        <f>IFERROR(INDEX('TAB UI.e'!$B$2:$HA$35,MATCH('Indicatoren UI'!$I16,'TAB UI.e'!$A$2:$A$35,0),MATCH($C$2&amp;M$9,'TAB UI.e'!$B$1:$HC$1,0)),"")</f>
        <v/>
      </c>
      <c r="N16" s="66" t="str">
        <f>IFERROR(INDEX('TAB UI.e'!$B$2:$HA$35,MATCH('Indicatoren UI'!$I16,'TAB UI.e'!$A$2:$A$35,0),MATCH($C$2&amp;N$9,'TAB UI.e'!$B$1:$HC$1,0)),"")</f>
        <v/>
      </c>
      <c r="O16" s="1"/>
      <c r="P16" s="66">
        <f t="shared" si="0"/>
        <v>1.1830986133333334</v>
      </c>
      <c r="Q16" s="2"/>
      <c r="R16" s="66" t="e">
        <f t="shared" si="1"/>
        <v>#VALUE!</v>
      </c>
      <c r="S16" s="2"/>
    </row>
    <row r="17" spans="1:19" x14ac:dyDescent="0.3">
      <c r="A17" s="2"/>
      <c r="B17" s="64" t="s">
        <v>26</v>
      </c>
      <c r="C17" s="86">
        <f>IFERROR(INDEX('TAB UI'!$B$2:$IB$35,MATCH('Indicatoren UI'!$B17,'TAB UI'!$A$2:$A$35,0),MATCH($C$2&amp;C$9,'TAB UI'!$B$1:$IB$1,0)),"")</f>
        <v>6.6666669999999995</v>
      </c>
      <c r="D17" s="86">
        <f>IFERROR(INDEX('TAB UI'!$B$2:$IB$35,MATCH('Indicatoren UI'!$B17,'TAB UI'!$A$2:$A$35,0),MATCH($C$2&amp;D$9,'TAB UI'!$B$1:$IB$1,0)),"")</f>
        <v>12.658227999999999</v>
      </c>
      <c r="E17" s="86">
        <f>IFERROR(INDEX('TAB UI'!$B$2:$IB$35,MATCH('Indicatoren UI'!$B17,'TAB UI'!$A$2:$A$35,0),MATCH($C$2&amp;E$9,'TAB UI'!$B$1:$IB$1,0)),"")</f>
        <v>21.212121</v>
      </c>
      <c r="F17" s="86">
        <f>IFERROR(INDEX('TAB UI'!$B$2:$IB$35,MATCH('Indicatoren UI'!$B17,'TAB UI'!$A$2:$A$35,0),MATCH($C$2&amp;F$9,'TAB UI'!$B$1:$IB$1,0)),"")</f>
        <v>16.528925999999998</v>
      </c>
      <c r="G17" s="86">
        <f>IFERROR(INDEX('TAB UI'!$B$2:$IB$35,MATCH('Indicatoren UI'!$B17,'TAB UI'!$A$2:$A$35,0),MATCH($C$2&amp;G$9,'TAB UI'!$B$1:$IB$1,0)),"")</f>
        <v>16.239316000000002</v>
      </c>
      <c r="H17" s="1"/>
      <c r="I17" s="64" t="s">
        <v>26</v>
      </c>
      <c r="J17" s="66" t="str">
        <f>IFERROR(INDEX('TAB UI.e'!$B$2:$HA$35,MATCH('Indicatoren UI'!$I17,'TAB UI.e'!$A$2:$A$35,0),MATCH($C$2&amp;J$9,'TAB UI.e'!$B$1:$HC$1,0)),"")</f>
        <v/>
      </c>
      <c r="K17" s="66" t="str">
        <f>IFERROR(INDEX('TAB UI.e'!$B$2:$HA$35,MATCH('Indicatoren UI'!$I17,'TAB UI.e'!$A$2:$A$35,0),MATCH($C$2&amp;K$9,'TAB UI.e'!$B$1:$HC$1,0)),"")</f>
        <v/>
      </c>
      <c r="L17" s="66" t="str">
        <f>IFERROR(INDEX('TAB UI.e'!$B$2:$HA$35,MATCH('Indicatoren UI'!$I17,'TAB UI.e'!$A$2:$A$35,0),MATCH($C$2&amp;L$9,'TAB UI.e'!$B$1:$HC$1,0)),"")</f>
        <v/>
      </c>
      <c r="M17" s="66" t="str">
        <f>IFERROR(INDEX('TAB UI.e'!$B$2:$HA$35,MATCH('Indicatoren UI'!$I17,'TAB UI.e'!$A$2:$A$35,0),MATCH($C$2&amp;M$9,'TAB UI.e'!$B$1:$HC$1,0)),"")</f>
        <v/>
      </c>
      <c r="N17" s="66" t="str">
        <f>IFERROR(INDEX('TAB UI.e'!$B$2:$HA$35,MATCH('Indicatoren UI'!$I17,'TAB UI.e'!$A$2:$A$35,0),MATCH($C$2&amp;N$9,'TAB UI.e'!$B$1:$HC$1,0)),"")</f>
        <v/>
      </c>
      <c r="O17" s="1"/>
      <c r="P17" s="66">
        <f t="shared" si="0"/>
        <v>2.4793387760330612</v>
      </c>
      <c r="Q17" s="2"/>
      <c r="R17" s="66" t="e">
        <f t="shared" si="1"/>
        <v>#VALUE!</v>
      </c>
      <c r="S17" s="2"/>
    </row>
    <row r="18" spans="1:19" x14ac:dyDescent="0.3">
      <c r="A18" s="2"/>
      <c r="B18" s="64" t="s">
        <v>27</v>
      </c>
      <c r="C18" s="86">
        <f>IFERROR(INDEX('TAB UI'!$B$2:$IB$35,MATCH('Indicatoren UI'!$B18,'TAB UI'!$A$2:$A$35,0),MATCH($C$2&amp;C$9,'TAB UI'!$B$1:$IB$1,0)),"")</f>
        <v>1.8181820000000002</v>
      </c>
      <c r="D18" s="86">
        <f>IFERROR(INDEX('TAB UI'!$B$2:$IB$35,MATCH('Indicatoren UI'!$B18,'TAB UI'!$A$2:$A$35,0),MATCH($C$2&amp;D$9,'TAB UI'!$B$1:$IB$1,0)),"")</f>
        <v>8.4337350000000004</v>
      </c>
      <c r="E18" s="86">
        <f>IFERROR(INDEX('TAB UI'!$B$2:$IB$35,MATCH('Indicatoren UI'!$B18,'TAB UI'!$A$2:$A$35,0),MATCH($C$2&amp;E$9,'TAB UI'!$B$1:$IB$1,0)),"")</f>
        <v>20</v>
      </c>
      <c r="F18" s="86">
        <f>IFERROR(INDEX('TAB UI'!$B$2:$IB$35,MATCH('Indicatoren UI'!$B18,'TAB UI'!$A$2:$A$35,0),MATCH($C$2&amp;F$9,'TAB UI'!$B$1:$IB$1,0)),"")</f>
        <v>30.864197999999998</v>
      </c>
      <c r="G18" s="86">
        <f>IFERROR(INDEX('TAB UI'!$B$2:$IB$35,MATCH('Indicatoren UI'!$B18,'TAB UI'!$A$2:$A$35,0),MATCH($C$2&amp;G$9,'TAB UI'!$B$1:$IB$1,0)),"")</f>
        <v>40.816327000000001</v>
      </c>
      <c r="H18" s="1"/>
      <c r="I18" s="64" t="s">
        <v>27</v>
      </c>
      <c r="J18" s="66" t="str">
        <f>IFERROR(INDEX('TAB UI.e'!$B$2:$HA$35,MATCH('Indicatoren UI'!$I18,'TAB UI.e'!$A$2:$A$35,0),MATCH($C$2&amp;J$9,'TAB UI.e'!$B$1:$HC$1,0)),"")</f>
        <v/>
      </c>
      <c r="K18" s="66" t="str">
        <f>IFERROR(INDEX('TAB UI.e'!$B$2:$HA$35,MATCH('Indicatoren UI'!$I18,'TAB UI.e'!$A$2:$A$35,0),MATCH($C$2&amp;K$9,'TAB UI.e'!$B$1:$HC$1,0)),"")</f>
        <v/>
      </c>
      <c r="L18" s="66" t="str">
        <f>IFERROR(INDEX('TAB UI.e'!$B$2:$HA$35,MATCH('Indicatoren UI'!$I18,'TAB UI.e'!$A$2:$A$35,0),MATCH($C$2&amp;L$9,'TAB UI.e'!$B$1:$HC$1,0)),"")</f>
        <v/>
      </c>
      <c r="M18" s="66" t="str">
        <f>IFERROR(INDEX('TAB UI.e'!$B$2:$HA$35,MATCH('Indicatoren UI'!$I18,'TAB UI.e'!$A$2:$A$35,0),MATCH($C$2&amp;M$9,'TAB UI.e'!$B$1:$HC$1,0)),"")</f>
        <v/>
      </c>
      <c r="N18" s="66" t="str">
        <f>IFERROR(INDEX('TAB UI.e'!$B$2:$HA$35,MATCH('Indicatoren UI'!$I18,'TAB UI.e'!$A$2:$A$35,0),MATCH($C$2&amp;N$9,'TAB UI.e'!$B$1:$HC$1,0)),"")</f>
        <v/>
      </c>
      <c r="O18" s="1"/>
      <c r="P18" s="66">
        <f t="shared" si="0"/>
        <v>16.975307202469278</v>
      </c>
      <c r="Q18" s="2"/>
      <c r="R18" s="66" t="e">
        <f t="shared" si="1"/>
        <v>#VALUE!</v>
      </c>
      <c r="S18" s="2"/>
    </row>
    <row r="19" spans="1:19" x14ac:dyDescent="0.3">
      <c r="A19" s="2"/>
      <c r="B19" s="64" t="s">
        <v>28</v>
      </c>
      <c r="C19" s="86">
        <f>IFERROR(INDEX('TAB UI'!$B$2:$IB$35,MATCH('Indicatoren UI'!$B19,'TAB UI'!$A$2:$A$35,0),MATCH($C$2&amp;C$9,'TAB UI'!$B$1:$IB$1,0)),"")</f>
        <v>0</v>
      </c>
      <c r="D19" s="86">
        <f>IFERROR(INDEX('TAB UI'!$B$2:$IB$35,MATCH('Indicatoren UI'!$B19,'TAB UI'!$A$2:$A$35,0),MATCH($C$2&amp;D$9,'TAB UI'!$B$1:$IB$1,0)),"")</f>
        <v>18.181818</v>
      </c>
      <c r="E19" s="86">
        <f>IFERROR(INDEX('TAB UI'!$B$2:$IB$35,MATCH('Indicatoren UI'!$B19,'TAB UI'!$A$2:$A$35,0),MATCH($C$2&amp;E$9,'TAB UI'!$B$1:$IB$1,0)),"")</f>
        <v>6.8376069999999993</v>
      </c>
      <c r="F19" s="86">
        <f>IFERROR(INDEX('TAB UI'!$B$2:$IB$35,MATCH('Indicatoren UI'!$B19,'TAB UI'!$A$2:$A$35,0),MATCH($C$2&amp;F$9,'TAB UI'!$B$1:$IB$1,0)),"")</f>
        <v>3.738318</v>
      </c>
      <c r="G19" s="86">
        <f>IFERROR(INDEX('TAB UI'!$B$2:$IB$35,MATCH('Indicatoren UI'!$B19,'TAB UI'!$A$2:$A$35,0),MATCH($C$2&amp;G$9,'TAB UI'!$B$1:$IB$1,0)),"")</f>
        <v>4.2105259999999998</v>
      </c>
      <c r="H19" s="1"/>
      <c r="I19" s="64" t="s">
        <v>28</v>
      </c>
      <c r="J19" s="66" t="str">
        <f>IFERROR(INDEX('TAB UI.e'!$B$2:$HA$35,MATCH('Indicatoren UI'!$I19,'TAB UI.e'!$A$2:$A$35,0),MATCH($C$2&amp;J$9,'TAB UI.e'!$B$1:$HC$1,0)),"")</f>
        <v/>
      </c>
      <c r="K19" s="66" t="str">
        <f>IFERROR(INDEX('TAB UI.e'!$B$2:$HA$35,MATCH('Indicatoren UI'!$I19,'TAB UI.e'!$A$2:$A$35,0),MATCH($C$2&amp;K$9,'TAB UI.e'!$B$1:$HC$1,0)),"")</f>
        <v/>
      </c>
      <c r="L19" s="66" t="str">
        <f>IFERROR(INDEX('TAB UI.e'!$B$2:$HA$35,MATCH('Indicatoren UI'!$I19,'TAB UI.e'!$A$2:$A$35,0),MATCH($C$2&amp;L$9,'TAB UI.e'!$B$1:$HC$1,0)),"")</f>
        <v/>
      </c>
      <c r="M19" s="66" t="str">
        <f>IFERROR(INDEX('TAB UI.e'!$B$2:$HA$35,MATCH('Indicatoren UI'!$I19,'TAB UI.e'!$A$2:$A$35,0),MATCH($C$2&amp;M$9,'TAB UI.e'!$B$1:$HC$1,0)),"")</f>
        <v/>
      </c>
      <c r="N19" s="66" t="str">
        <f>IFERROR(INDEX('TAB UI.e'!$B$2:$HA$35,MATCH('Indicatoren UI'!$I19,'TAB UI.e'!$A$2:$A$35,0),MATCH($C$2&amp;N$9,'TAB UI.e'!$B$1:$HC$1,0)),"")</f>
        <v/>
      </c>
      <c r="O19" s="1"/>
      <c r="P19" s="66" t="e">
        <f t="shared" si="0"/>
        <v>#DIV/0!</v>
      </c>
      <c r="Q19" s="2"/>
      <c r="R19" s="66" t="e">
        <f t="shared" si="1"/>
        <v>#VALUE!</v>
      </c>
      <c r="S19" s="2"/>
    </row>
    <row r="20" spans="1:19" x14ac:dyDescent="0.3">
      <c r="A20" s="2"/>
      <c r="B20" s="64" t="s">
        <v>29</v>
      </c>
      <c r="C20" s="86">
        <f>IFERROR(INDEX('TAB UI'!$B$2:$IB$35,MATCH('Indicatoren UI'!$B20,'TAB UI'!$A$2:$A$35,0),MATCH($C$2&amp;C$9,'TAB UI'!$B$1:$IB$1,0)),"")</f>
        <v>0</v>
      </c>
      <c r="D20" s="86">
        <f>IFERROR(INDEX('TAB UI'!$B$2:$IB$35,MATCH('Indicatoren UI'!$B20,'TAB UI'!$A$2:$A$35,0),MATCH($C$2&amp;D$9,'TAB UI'!$B$1:$IB$1,0)),"")</f>
        <v>25</v>
      </c>
      <c r="E20" s="86">
        <f>IFERROR(INDEX('TAB UI'!$B$2:$IB$35,MATCH('Indicatoren UI'!$B20,'TAB UI'!$A$2:$A$35,0),MATCH($C$2&amp;E$9,'TAB UI'!$B$1:$IB$1,0)),"")</f>
        <v>8.3333329999999997</v>
      </c>
      <c r="F20" s="86">
        <f>IFERROR(INDEX('TAB UI'!$B$2:$IB$35,MATCH('Indicatoren UI'!$B20,'TAB UI'!$A$2:$A$35,0),MATCH($C$2&amp;F$9,'TAB UI'!$B$1:$IB$1,0)),"")</f>
        <v>9.7222220000000004</v>
      </c>
      <c r="G20" s="86">
        <f>IFERROR(INDEX('TAB UI'!$B$2:$IB$35,MATCH('Indicatoren UI'!$B20,'TAB UI'!$A$2:$A$35,0),MATCH($C$2&amp;G$9,'TAB UI'!$B$1:$IB$1,0)),"")</f>
        <v>12.087912000000001</v>
      </c>
      <c r="H20" s="1"/>
      <c r="I20" s="64" t="s">
        <v>29</v>
      </c>
      <c r="J20" s="66" t="str">
        <f>IFERROR(INDEX('TAB UI.e'!$B$2:$HA$35,MATCH('Indicatoren UI'!$I20,'TAB UI.e'!$A$2:$A$35,0),MATCH($C$2&amp;J$9,'TAB UI.e'!$B$1:$HC$1,0)),"")</f>
        <v/>
      </c>
      <c r="K20" s="66" t="str">
        <f>IFERROR(INDEX('TAB UI.e'!$B$2:$HA$35,MATCH('Indicatoren UI'!$I20,'TAB UI.e'!$A$2:$A$35,0),MATCH($C$2&amp;K$9,'TAB UI.e'!$B$1:$HC$1,0)),"")</f>
        <v/>
      </c>
      <c r="L20" s="66" t="str">
        <f>IFERROR(INDEX('TAB UI.e'!$B$2:$HA$35,MATCH('Indicatoren UI'!$I20,'TAB UI.e'!$A$2:$A$35,0),MATCH($C$2&amp;L$9,'TAB UI.e'!$B$1:$HC$1,0)),"")</f>
        <v/>
      </c>
      <c r="M20" s="66" t="str">
        <f>IFERROR(INDEX('TAB UI.e'!$B$2:$HA$35,MATCH('Indicatoren UI'!$I20,'TAB UI.e'!$A$2:$A$35,0),MATCH($C$2&amp;M$9,'TAB UI.e'!$B$1:$HC$1,0)),"")</f>
        <v/>
      </c>
      <c r="N20" s="66" t="str">
        <f>IFERROR(INDEX('TAB UI.e'!$B$2:$HA$35,MATCH('Indicatoren UI'!$I20,'TAB UI.e'!$A$2:$A$35,0),MATCH($C$2&amp;N$9,'TAB UI.e'!$B$1:$HC$1,0)),"")</f>
        <v/>
      </c>
      <c r="O20" s="1"/>
      <c r="P20" s="66" t="e">
        <f t="shared" si="0"/>
        <v>#DIV/0!</v>
      </c>
      <c r="Q20" s="2"/>
      <c r="R20" s="66" t="e">
        <f t="shared" si="1"/>
        <v>#VALUE!</v>
      </c>
      <c r="S20" s="2"/>
    </row>
    <row r="21" spans="1:19" x14ac:dyDescent="0.3">
      <c r="A21" s="2"/>
      <c r="B21" s="64" t="s">
        <v>30</v>
      </c>
      <c r="C21" s="86">
        <f>IFERROR(INDEX('TAB UI'!$B$2:$IB$35,MATCH('Indicatoren UI'!$B21,'TAB UI'!$A$2:$A$35,0),MATCH($C$2&amp;C$9,'TAB UI'!$B$1:$IB$1,0)),"")</f>
        <v>11.111110999999999</v>
      </c>
      <c r="D21" s="86">
        <f>IFERROR(INDEX('TAB UI'!$B$2:$IB$35,MATCH('Indicatoren UI'!$B21,'TAB UI'!$A$2:$A$35,0),MATCH($C$2&amp;D$9,'TAB UI'!$B$1:$IB$1,0)),"")</f>
        <v>25</v>
      </c>
      <c r="E21" s="86">
        <f>IFERROR(INDEX('TAB UI'!$B$2:$IB$35,MATCH('Indicatoren UI'!$B21,'TAB UI'!$A$2:$A$35,0),MATCH($C$2&amp;E$9,'TAB UI'!$B$1:$IB$1,0)),"")</f>
        <v>17.021277000000001</v>
      </c>
      <c r="F21" s="86">
        <f>IFERROR(INDEX('TAB UI'!$B$2:$IB$35,MATCH('Indicatoren UI'!$B21,'TAB UI'!$A$2:$A$35,0),MATCH($C$2&amp;F$9,'TAB UI'!$B$1:$IB$1,0)),"")</f>
        <v>10.204082</v>
      </c>
      <c r="G21" s="86">
        <f>IFERROR(INDEX('TAB UI'!$B$2:$IB$35,MATCH('Indicatoren UI'!$B21,'TAB UI'!$A$2:$A$35,0),MATCH($C$2&amp;G$9,'TAB UI'!$B$1:$IB$1,0)),"")</f>
        <v>10.810810999999999</v>
      </c>
      <c r="H21" s="1"/>
      <c r="I21" s="64" t="s">
        <v>30</v>
      </c>
      <c r="J21" s="66" t="str">
        <f>IFERROR(INDEX('TAB UI.e'!$B$2:$HA$35,MATCH('Indicatoren UI'!$I21,'TAB UI.e'!$A$2:$A$35,0),MATCH($C$2&amp;J$9,'TAB UI.e'!$B$1:$HC$1,0)),"")</f>
        <v/>
      </c>
      <c r="K21" s="66" t="str">
        <f>IFERROR(INDEX('TAB UI.e'!$B$2:$HA$35,MATCH('Indicatoren UI'!$I21,'TAB UI.e'!$A$2:$A$35,0),MATCH($C$2&amp;K$9,'TAB UI.e'!$B$1:$HC$1,0)),"")</f>
        <v/>
      </c>
      <c r="L21" s="66" t="str">
        <f>IFERROR(INDEX('TAB UI.e'!$B$2:$HA$35,MATCH('Indicatoren UI'!$I21,'TAB UI.e'!$A$2:$A$35,0),MATCH($C$2&amp;L$9,'TAB UI.e'!$B$1:$HC$1,0)),"")</f>
        <v/>
      </c>
      <c r="M21" s="66" t="str">
        <f>IFERROR(INDEX('TAB UI.e'!$B$2:$HA$35,MATCH('Indicatoren UI'!$I21,'TAB UI.e'!$A$2:$A$35,0),MATCH($C$2&amp;M$9,'TAB UI.e'!$B$1:$HC$1,0)),"")</f>
        <v/>
      </c>
      <c r="N21" s="66" t="str">
        <f>IFERROR(INDEX('TAB UI.e'!$B$2:$HA$35,MATCH('Indicatoren UI'!$I21,'TAB UI.e'!$A$2:$A$35,0),MATCH($C$2&amp;N$9,'TAB UI.e'!$B$1:$HC$1,0)),"")</f>
        <v/>
      </c>
      <c r="O21" s="1"/>
      <c r="P21" s="66">
        <f t="shared" si="0"/>
        <v>0.91836738918367389</v>
      </c>
      <c r="Q21" s="2"/>
      <c r="R21" s="66" t="e">
        <f t="shared" si="1"/>
        <v>#VALUE!</v>
      </c>
      <c r="S21" s="2"/>
    </row>
    <row r="22" spans="1:19" x14ac:dyDescent="0.3">
      <c r="A22" s="2"/>
      <c r="B22" s="64" t="s">
        <v>31</v>
      </c>
      <c r="C22" s="86">
        <f>IFERROR(INDEX('TAB UI'!$B$2:$IB$35,MATCH('Indicatoren UI'!$B22,'TAB UI'!$A$2:$A$35,0),MATCH($C$2&amp;C$9,'TAB UI'!$B$1:$IB$1,0)),"")</f>
        <v>15.714286</v>
      </c>
      <c r="D22" s="86">
        <f>IFERROR(INDEX('TAB UI'!$B$2:$IB$35,MATCH('Indicatoren UI'!$B22,'TAB UI'!$A$2:$A$35,0),MATCH($C$2&amp;D$9,'TAB UI'!$B$1:$IB$1,0)),"")</f>
        <v>8.5106380000000001</v>
      </c>
      <c r="E22" s="86">
        <f>IFERROR(INDEX('TAB UI'!$B$2:$IB$35,MATCH('Indicatoren UI'!$B22,'TAB UI'!$A$2:$A$35,0),MATCH($C$2&amp;E$9,'TAB UI'!$B$1:$IB$1,0)),"")</f>
        <v>8.450704</v>
      </c>
      <c r="F22" s="86">
        <f>IFERROR(INDEX('TAB UI'!$B$2:$IB$35,MATCH('Indicatoren UI'!$B22,'TAB UI'!$A$2:$A$35,0),MATCH($C$2&amp;F$9,'TAB UI'!$B$1:$IB$1,0)),"")</f>
        <v>14.285713999999999</v>
      </c>
      <c r="G22" s="86">
        <f>IFERROR(INDEX('TAB UI'!$B$2:$IB$35,MATCH('Indicatoren UI'!$B22,'TAB UI'!$A$2:$A$35,0),MATCH($C$2&amp;G$9,'TAB UI'!$B$1:$IB$1,0)),"")</f>
        <v>20.588234999999997</v>
      </c>
      <c r="H22" s="1"/>
      <c r="I22" s="64" t="s">
        <v>31</v>
      </c>
      <c r="J22" s="66" t="str">
        <f>IFERROR(INDEX('TAB UI.e'!$B$2:$HA$35,MATCH('Indicatoren UI'!$I22,'TAB UI.e'!$A$2:$A$35,0),MATCH($C$2&amp;J$9,'TAB UI.e'!$B$1:$HC$1,0)),"")</f>
        <v/>
      </c>
      <c r="K22" s="66" t="str">
        <f>IFERROR(INDEX('TAB UI.e'!$B$2:$HA$35,MATCH('Indicatoren UI'!$I22,'TAB UI.e'!$A$2:$A$35,0),MATCH($C$2&amp;K$9,'TAB UI.e'!$B$1:$HC$1,0)),"")</f>
        <v/>
      </c>
      <c r="L22" s="66" t="str">
        <f>IFERROR(INDEX('TAB UI.e'!$B$2:$HA$35,MATCH('Indicatoren UI'!$I22,'TAB UI.e'!$A$2:$A$35,0),MATCH($C$2&amp;L$9,'TAB UI.e'!$B$1:$HC$1,0)),"")</f>
        <v/>
      </c>
      <c r="M22" s="66" t="str">
        <f>IFERROR(INDEX('TAB UI.e'!$B$2:$HA$35,MATCH('Indicatoren UI'!$I22,'TAB UI.e'!$A$2:$A$35,0),MATCH($C$2&amp;M$9,'TAB UI.e'!$B$1:$HC$1,0)),"")</f>
        <v/>
      </c>
      <c r="N22" s="66" t="str">
        <f>IFERROR(INDEX('TAB UI.e'!$B$2:$HA$35,MATCH('Indicatoren UI'!$I22,'TAB UI.e'!$A$2:$A$35,0),MATCH($C$2&amp;N$9,'TAB UI.e'!$B$1:$HC$1,0)),"")</f>
        <v/>
      </c>
      <c r="O22" s="1"/>
      <c r="P22" s="66">
        <f t="shared" si="0"/>
        <v>0.90909087438016589</v>
      </c>
      <c r="Q22" s="2"/>
      <c r="R22" s="66" t="e">
        <f t="shared" si="1"/>
        <v>#VALUE!</v>
      </c>
      <c r="S22" s="2"/>
    </row>
    <row r="23" spans="1:19" x14ac:dyDescent="0.3">
      <c r="A23" s="2"/>
      <c r="B23" s="64" t="s">
        <v>32</v>
      </c>
      <c r="C23" s="86">
        <f>IFERROR(INDEX('TAB UI'!$B$2:$IB$35,MATCH('Indicatoren UI'!$B23,'TAB UI'!$A$2:$A$35,0),MATCH($C$2&amp;C$9,'TAB UI'!$B$1:$IB$1,0)),"")</f>
        <v>16.666667</v>
      </c>
      <c r="D23" s="86">
        <f>IFERROR(INDEX('TAB UI'!$B$2:$IB$35,MATCH('Indicatoren UI'!$B23,'TAB UI'!$A$2:$A$35,0),MATCH($C$2&amp;D$9,'TAB UI'!$B$1:$IB$1,0)),"")</f>
        <v>23.809524</v>
      </c>
      <c r="E23" s="86">
        <f>IFERROR(INDEX('TAB UI'!$B$2:$IB$35,MATCH('Indicatoren UI'!$B23,'TAB UI'!$A$2:$A$35,0),MATCH($C$2&amp;E$9,'TAB UI'!$B$1:$IB$1,0)),"")</f>
        <v>10.416667</v>
      </c>
      <c r="F23" s="86">
        <f>IFERROR(INDEX('TAB UI'!$B$2:$IB$35,MATCH('Indicatoren UI'!$B23,'TAB UI'!$A$2:$A$35,0),MATCH($C$2&amp;F$9,'TAB UI'!$B$1:$IB$1,0)),"")</f>
        <v>14.285713999999999</v>
      </c>
      <c r="G23" s="86">
        <f>IFERROR(INDEX('TAB UI'!$B$2:$IB$35,MATCH('Indicatoren UI'!$B23,'TAB UI'!$A$2:$A$35,0),MATCH($C$2&amp;G$9,'TAB UI'!$B$1:$IB$1,0)),"")</f>
        <v>22.222221999999999</v>
      </c>
      <c r="H23" s="1"/>
      <c r="I23" s="64" t="s">
        <v>32</v>
      </c>
      <c r="J23" s="66" t="str">
        <f>IFERROR(INDEX('TAB UI.e'!$B$2:$HA$35,MATCH('Indicatoren UI'!$I23,'TAB UI.e'!$A$2:$A$35,0),MATCH($C$2&amp;J$9,'TAB UI.e'!$B$1:$HC$1,0)),"")</f>
        <v/>
      </c>
      <c r="K23" s="66" t="str">
        <f>IFERROR(INDEX('TAB UI.e'!$B$2:$HA$35,MATCH('Indicatoren UI'!$I23,'TAB UI.e'!$A$2:$A$35,0),MATCH($C$2&amp;K$9,'TAB UI.e'!$B$1:$HC$1,0)),"")</f>
        <v/>
      </c>
      <c r="L23" s="66" t="str">
        <f>IFERROR(INDEX('TAB UI.e'!$B$2:$HA$35,MATCH('Indicatoren UI'!$I23,'TAB UI.e'!$A$2:$A$35,0),MATCH($C$2&amp;L$9,'TAB UI.e'!$B$1:$HC$1,0)),"")</f>
        <v/>
      </c>
      <c r="M23" s="66" t="str">
        <f>IFERROR(INDEX('TAB UI.e'!$B$2:$HA$35,MATCH('Indicatoren UI'!$I23,'TAB UI.e'!$A$2:$A$35,0),MATCH($C$2&amp;M$9,'TAB UI.e'!$B$1:$HC$1,0)),"")</f>
        <v/>
      </c>
      <c r="N23" s="66" t="str">
        <f>IFERROR(INDEX('TAB UI.e'!$B$2:$HA$35,MATCH('Indicatoren UI'!$I23,'TAB UI.e'!$A$2:$A$35,0),MATCH($C$2&amp;N$9,'TAB UI.e'!$B$1:$HC$1,0)),"")</f>
        <v/>
      </c>
      <c r="O23" s="1"/>
      <c r="P23" s="66">
        <f t="shared" si="0"/>
        <v>0.85714282285714349</v>
      </c>
      <c r="Q23" s="2"/>
      <c r="R23" s="66" t="e">
        <f t="shared" si="1"/>
        <v>#VALUE!</v>
      </c>
      <c r="S23" s="2"/>
    </row>
    <row r="24" spans="1:19" x14ac:dyDescent="0.3">
      <c r="A24" s="2"/>
      <c r="B24" s="64" t="s">
        <v>33</v>
      </c>
      <c r="C24" s="86">
        <f>IFERROR(INDEX('TAB UI'!$B$2:$IB$35,MATCH('Indicatoren UI'!$B24,'TAB UI'!$A$2:$A$35,0),MATCH($C$2&amp;C$9,'TAB UI'!$B$1:$IB$1,0)),"")</f>
        <v>37.5</v>
      </c>
      <c r="D24" s="86">
        <f>IFERROR(INDEX('TAB UI'!$B$2:$IB$35,MATCH('Indicatoren UI'!$B24,'TAB UI'!$A$2:$A$35,0),MATCH($C$2&amp;D$9,'TAB UI'!$B$1:$IB$1,0)),"")</f>
        <v>37.5</v>
      </c>
      <c r="E24" s="86">
        <f>IFERROR(INDEX('TAB UI'!$B$2:$IB$35,MATCH('Indicatoren UI'!$B24,'TAB UI'!$A$2:$A$35,0),MATCH($C$2&amp;E$9,'TAB UI'!$B$1:$IB$1,0)),"")</f>
        <v>14.285713999999999</v>
      </c>
      <c r="F24" s="86">
        <f>IFERROR(INDEX('TAB UI'!$B$2:$IB$35,MATCH('Indicatoren UI'!$B24,'TAB UI'!$A$2:$A$35,0),MATCH($C$2&amp;F$9,'TAB UI'!$B$1:$IB$1,0)),"")</f>
        <v>8.5106380000000001</v>
      </c>
      <c r="G24" s="86">
        <f>IFERROR(INDEX('TAB UI'!$B$2:$IB$35,MATCH('Indicatoren UI'!$B24,'TAB UI'!$A$2:$A$35,0),MATCH($C$2&amp;G$9,'TAB UI'!$B$1:$IB$1,0)),"")</f>
        <v>18.965517000000002</v>
      </c>
      <c r="H24" s="1"/>
      <c r="I24" s="64" t="s">
        <v>33</v>
      </c>
      <c r="J24" s="66" t="str">
        <f>IFERROR(INDEX('TAB UI.e'!$B$2:$HA$35,MATCH('Indicatoren UI'!$I24,'TAB UI.e'!$A$2:$A$35,0),MATCH($C$2&amp;J$9,'TAB UI.e'!$B$1:$HC$1,0)),"")</f>
        <v/>
      </c>
      <c r="K24" s="66" t="str">
        <f>IFERROR(INDEX('TAB UI.e'!$B$2:$HA$35,MATCH('Indicatoren UI'!$I24,'TAB UI.e'!$A$2:$A$35,0),MATCH($C$2&amp;K$9,'TAB UI.e'!$B$1:$HC$1,0)),"")</f>
        <v/>
      </c>
      <c r="L24" s="66" t="str">
        <f>IFERROR(INDEX('TAB UI.e'!$B$2:$HA$35,MATCH('Indicatoren UI'!$I24,'TAB UI.e'!$A$2:$A$35,0),MATCH($C$2&amp;L$9,'TAB UI.e'!$B$1:$HC$1,0)),"")</f>
        <v/>
      </c>
      <c r="M24" s="66" t="str">
        <f>IFERROR(INDEX('TAB UI.e'!$B$2:$HA$35,MATCH('Indicatoren UI'!$I24,'TAB UI.e'!$A$2:$A$35,0),MATCH($C$2&amp;M$9,'TAB UI.e'!$B$1:$HC$1,0)),"")</f>
        <v/>
      </c>
      <c r="N24" s="66" t="str">
        <f>IFERROR(INDEX('TAB UI.e'!$B$2:$HA$35,MATCH('Indicatoren UI'!$I24,'TAB UI.e'!$A$2:$A$35,0),MATCH($C$2&amp;N$9,'TAB UI.e'!$B$1:$HC$1,0)),"")</f>
        <v/>
      </c>
      <c r="O24" s="1"/>
      <c r="P24" s="66">
        <f t="shared" si="0"/>
        <v>0.22695034666666666</v>
      </c>
      <c r="Q24" s="2"/>
      <c r="R24" s="66" t="e">
        <f t="shared" si="1"/>
        <v>#VALUE!</v>
      </c>
      <c r="S24" s="2"/>
    </row>
    <row r="25" spans="1:19" x14ac:dyDescent="0.3">
      <c r="A25" s="2"/>
      <c r="B25" s="64" t="s">
        <v>34</v>
      </c>
      <c r="C25" s="86">
        <f>IFERROR(INDEX('TAB UI'!$B$2:$IB$35,MATCH('Indicatoren UI'!$B25,'TAB UI'!$A$2:$A$35,0),MATCH($C$2&amp;C$9,'TAB UI'!$B$1:$IB$1,0)),"")</f>
        <v>14.285713999999999</v>
      </c>
      <c r="D25" s="86">
        <f>IFERROR(INDEX('TAB UI'!$B$2:$IB$35,MATCH('Indicatoren UI'!$B25,'TAB UI'!$A$2:$A$35,0),MATCH($C$2&amp;D$9,'TAB UI'!$B$1:$IB$1,0)),"")</f>
        <v>25</v>
      </c>
      <c r="E25" s="86">
        <f>IFERROR(INDEX('TAB UI'!$B$2:$IB$35,MATCH('Indicatoren UI'!$B25,'TAB UI'!$A$2:$A$35,0),MATCH($C$2&amp;E$9,'TAB UI'!$B$1:$IB$1,0)),"")</f>
        <v>15.555556000000001</v>
      </c>
      <c r="F25" s="86">
        <f>IFERROR(INDEX('TAB UI'!$B$2:$IB$35,MATCH('Indicatoren UI'!$B25,'TAB UI'!$A$2:$A$35,0),MATCH($C$2&amp;F$9,'TAB UI'!$B$1:$IB$1,0)),"")</f>
        <v>23.636364</v>
      </c>
      <c r="G25" s="86">
        <f>IFERROR(INDEX('TAB UI'!$B$2:$IB$35,MATCH('Indicatoren UI'!$B25,'TAB UI'!$A$2:$A$35,0),MATCH($C$2&amp;G$9,'TAB UI'!$B$1:$IB$1,0)),"")</f>
        <v>25.373134000000004</v>
      </c>
      <c r="H25" s="1"/>
      <c r="I25" s="64" t="s">
        <v>34</v>
      </c>
      <c r="J25" s="66" t="str">
        <f>IFERROR(INDEX('TAB UI.e'!$B$2:$HA$35,MATCH('Indicatoren UI'!$I25,'TAB UI.e'!$A$2:$A$35,0),MATCH($C$2&amp;J$9,'TAB UI.e'!$B$1:$HC$1,0)),"")</f>
        <v/>
      </c>
      <c r="K25" s="66" t="str">
        <f>IFERROR(INDEX('TAB UI.e'!$B$2:$HA$35,MATCH('Indicatoren UI'!$I25,'TAB UI.e'!$A$2:$A$35,0),MATCH($C$2&amp;K$9,'TAB UI.e'!$B$1:$HC$1,0)),"")</f>
        <v/>
      </c>
      <c r="L25" s="66" t="str">
        <f>IFERROR(INDEX('TAB UI.e'!$B$2:$HA$35,MATCH('Indicatoren UI'!$I25,'TAB UI.e'!$A$2:$A$35,0),MATCH($C$2&amp;L$9,'TAB UI.e'!$B$1:$HC$1,0)),"")</f>
        <v/>
      </c>
      <c r="M25" s="66" t="str">
        <f>IFERROR(INDEX('TAB UI.e'!$B$2:$HA$35,MATCH('Indicatoren UI'!$I25,'TAB UI.e'!$A$2:$A$35,0),MATCH($C$2&amp;M$9,'TAB UI.e'!$B$1:$HC$1,0)),"")</f>
        <v/>
      </c>
      <c r="N25" s="66" t="str">
        <f>IFERROR(INDEX('TAB UI.e'!$B$2:$HA$35,MATCH('Indicatoren UI'!$I25,'TAB UI.e'!$A$2:$A$35,0),MATCH($C$2&amp;N$9,'TAB UI.e'!$B$1:$HC$1,0)),"")</f>
        <v/>
      </c>
      <c r="O25" s="1"/>
      <c r="P25" s="66">
        <f t="shared" si="0"/>
        <v>1.6545455130909104</v>
      </c>
      <c r="Q25" s="2"/>
      <c r="R25" s="66" t="e">
        <f t="shared" si="1"/>
        <v>#VALUE!</v>
      </c>
      <c r="S25" s="2"/>
    </row>
    <row r="26" spans="1:19" x14ac:dyDescent="0.3">
      <c r="A26" s="2"/>
      <c r="B26" s="64" t="s">
        <v>35</v>
      </c>
      <c r="C26" s="86">
        <f>IFERROR(INDEX('TAB UI'!$B$2:$IB$35,MATCH('Indicatoren UI'!$B26,'TAB UI'!$A$2:$A$35,0),MATCH($C$2&amp;C$9,'TAB UI'!$B$1:$IB$1,0)),"")</f>
        <v>28.571428999999998</v>
      </c>
      <c r="D26" s="86">
        <f>IFERROR(INDEX('TAB UI'!$B$2:$IB$35,MATCH('Indicatoren UI'!$B26,'TAB UI'!$A$2:$A$35,0),MATCH($C$2&amp;D$9,'TAB UI'!$B$1:$IB$1,0)),"")</f>
        <v>33.333332999999996</v>
      </c>
      <c r="E26" s="86">
        <f>IFERROR(INDEX('TAB UI'!$B$2:$IB$35,MATCH('Indicatoren UI'!$B26,'TAB UI'!$A$2:$A$35,0),MATCH($C$2&amp;E$9,'TAB UI'!$B$1:$IB$1,0)),"")</f>
        <v>31.25</v>
      </c>
      <c r="F26" s="86">
        <f>IFERROR(INDEX('TAB UI'!$B$2:$IB$35,MATCH('Indicatoren UI'!$B26,'TAB UI'!$A$2:$A$35,0),MATCH($C$2&amp;F$9,'TAB UI'!$B$1:$IB$1,0)),"")</f>
        <v>13.636364</v>
      </c>
      <c r="G26" s="86">
        <f>IFERROR(INDEX('TAB UI'!$B$2:$IB$35,MATCH('Indicatoren UI'!$B26,'TAB UI'!$A$2:$A$35,0),MATCH($C$2&amp;G$9,'TAB UI'!$B$1:$IB$1,0)),"")</f>
        <v>20.987653999999999</v>
      </c>
      <c r="H26" s="1" t="s">
        <v>193</v>
      </c>
      <c r="I26" s="64" t="s">
        <v>35</v>
      </c>
      <c r="J26" s="66" t="str">
        <f>IFERROR(INDEX('TAB UI.e'!$B$2:$HA$35,MATCH('Indicatoren UI'!$I26,'TAB UI.e'!$A$2:$A$35,0),MATCH($C$2&amp;J$9,'TAB UI.e'!$B$1:$HC$1,0)),"")</f>
        <v/>
      </c>
      <c r="K26" s="66" t="str">
        <f>IFERROR(INDEX('TAB UI.e'!$B$2:$HA$35,MATCH('Indicatoren UI'!$I26,'TAB UI.e'!$A$2:$A$35,0),MATCH($C$2&amp;K$9,'TAB UI.e'!$B$1:$HC$1,0)),"")</f>
        <v/>
      </c>
      <c r="L26" s="66" t="str">
        <f>IFERROR(INDEX('TAB UI.e'!$B$2:$HA$35,MATCH('Indicatoren UI'!$I26,'TAB UI.e'!$A$2:$A$35,0),MATCH($C$2&amp;L$9,'TAB UI.e'!$B$1:$HC$1,0)),"")</f>
        <v/>
      </c>
      <c r="M26" s="66" t="str">
        <f>IFERROR(INDEX('TAB UI.e'!$B$2:$HA$35,MATCH('Indicatoren UI'!$I26,'TAB UI.e'!$A$2:$A$35,0),MATCH($C$2&amp;M$9,'TAB UI.e'!$B$1:$HC$1,0)),"")</f>
        <v/>
      </c>
      <c r="N26" s="66" t="str">
        <f>IFERROR(INDEX('TAB UI.e'!$B$2:$HA$35,MATCH('Indicatoren UI'!$I26,'TAB UI.e'!$A$2:$A$35,0),MATCH($C$2&amp;N$9,'TAB UI.e'!$B$1:$HC$1,0)),"")</f>
        <v/>
      </c>
      <c r="O26" s="1"/>
      <c r="P26" s="66">
        <f t="shared" si="0"/>
        <v>0.47727273284090904</v>
      </c>
      <c r="Q26" s="2"/>
      <c r="R26" s="66" t="e">
        <f t="shared" si="1"/>
        <v>#VALUE!</v>
      </c>
      <c r="S26" s="2"/>
    </row>
    <row r="27" spans="1:19" x14ac:dyDescent="0.3">
      <c r="A27" s="2"/>
      <c r="B27" s="64" t="s">
        <v>36</v>
      </c>
      <c r="C27" s="86">
        <f>IFERROR(INDEX('TAB UI'!$B$2:$IB$35,MATCH('Indicatoren UI'!$B27,'TAB UI'!$A$2:$A$35,0),MATCH($C$2&amp;C$9,'TAB UI'!$B$1:$IB$1,0)),"")</f>
        <v>10</v>
      </c>
      <c r="D27" s="86">
        <f>IFERROR(INDEX('TAB UI'!$B$2:$IB$35,MATCH('Indicatoren UI'!$B27,'TAB UI'!$A$2:$A$35,0),MATCH($C$2&amp;D$9,'TAB UI'!$B$1:$IB$1,0)),"")</f>
        <v>0</v>
      </c>
      <c r="E27" s="86">
        <f>IFERROR(INDEX('TAB UI'!$B$2:$IB$35,MATCH('Indicatoren UI'!$B27,'TAB UI'!$A$2:$A$35,0),MATCH($C$2&amp;E$9,'TAB UI'!$B$1:$IB$1,0)),"")</f>
        <v>10.4</v>
      </c>
      <c r="F27" s="86">
        <f>IFERROR(INDEX('TAB UI'!$B$2:$IB$35,MATCH('Indicatoren UI'!$B27,'TAB UI'!$A$2:$A$35,0),MATCH($C$2&amp;F$9,'TAB UI'!$B$1:$IB$1,0)),"")</f>
        <v>8.9887639999999998</v>
      </c>
      <c r="G27" s="86">
        <f>IFERROR(INDEX('TAB UI'!$B$2:$IB$35,MATCH('Indicatoren UI'!$B27,'TAB UI'!$A$2:$A$35,0),MATCH($C$2&amp;G$9,'TAB UI'!$B$1:$IB$1,0)),"")</f>
        <v>13.186813000000001</v>
      </c>
      <c r="H27" s="1"/>
      <c r="I27" s="64" t="s">
        <v>36</v>
      </c>
      <c r="J27" s="66" t="str">
        <f>IFERROR(INDEX('TAB UI.e'!$B$2:$HA$35,MATCH('Indicatoren UI'!$I27,'TAB UI.e'!$A$2:$A$35,0),MATCH($C$2&amp;J$9,'TAB UI.e'!$B$1:$HC$1,0)),"")</f>
        <v/>
      </c>
      <c r="K27" s="66" t="str">
        <f>IFERROR(INDEX('TAB UI.e'!$B$2:$HA$35,MATCH('Indicatoren UI'!$I27,'TAB UI.e'!$A$2:$A$35,0),MATCH($C$2&amp;K$9,'TAB UI.e'!$B$1:$HC$1,0)),"")</f>
        <v/>
      </c>
      <c r="L27" s="66" t="str">
        <f>IFERROR(INDEX('TAB UI.e'!$B$2:$HA$35,MATCH('Indicatoren UI'!$I27,'TAB UI.e'!$A$2:$A$35,0),MATCH($C$2&amp;L$9,'TAB UI.e'!$B$1:$HC$1,0)),"")</f>
        <v/>
      </c>
      <c r="M27" s="66" t="str">
        <f>IFERROR(INDEX('TAB UI.e'!$B$2:$HA$35,MATCH('Indicatoren UI'!$I27,'TAB UI.e'!$A$2:$A$35,0),MATCH($C$2&amp;M$9,'TAB UI.e'!$B$1:$HC$1,0)),"")</f>
        <v/>
      </c>
      <c r="N27" s="66" t="str">
        <f>IFERROR(INDEX('TAB UI.e'!$B$2:$HA$35,MATCH('Indicatoren UI'!$I27,'TAB UI.e'!$A$2:$A$35,0),MATCH($C$2&amp;N$9,'TAB UI.e'!$B$1:$HC$1,0)),"")</f>
        <v/>
      </c>
      <c r="O27" s="1"/>
      <c r="P27" s="66">
        <f t="shared" si="0"/>
        <v>0.89887640000000002</v>
      </c>
      <c r="Q27" s="2"/>
      <c r="R27" s="66" t="e">
        <f t="shared" si="1"/>
        <v>#VALUE!</v>
      </c>
      <c r="S27" s="2"/>
    </row>
    <row r="28" spans="1:19" x14ac:dyDescent="0.3">
      <c r="A28" s="2"/>
      <c r="B28" s="64" t="s">
        <v>37</v>
      </c>
      <c r="C28" s="86">
        <f>IFERROR(INDEX('TAB UI'!$B$2:$IB$35,MATCH('Indicatoren UI'!$B28,'TAB UI'!$A$2:$A$35,0),MATCH($C$2&amp;C$9,'TAB UI'!$B$1:$IB$1,0)),"")</f>
        <v>0</v>
      </c>
      <c r="D28" s="86">
        <f>IFERROR(INDEX('TAB UI'!$B$2:$IB$35,MATCH('Indicatoren UI'!$B28,'TAB UI'!$A$2:$A$35,0),MATCH($C$2&amp;D$9,'TAB UI'!$B$1:$IB$1,0)),"")</f>
        <v>13.333333</v>
      </c>
      <c r="E28" s="86">
        <f>IFERROR(INDEX('TAB UI'!$B$2:$IB$35,MATCH('Indicatoren UI'!$B28,'TAB UI'!$A$2:$A$35,0),MATCH($C$2&amp;E$9,'TAB UI'!$B$1:$IB$1,0)),"")</f>
        <v>7.6923080000000006</v>
      </c>
      <c r="F28" s="86">
        <f>IFERROR(INDEX('TAB UI'!$B$2:$IB$35,MATCH('Indicatoren UI'!$B28,'TAB UI'!$A$2:$A$35,0),MATCH($C$2&amp;F$9,'TAB UI'!$B$1:$IB$1,0)),"")</f>
        <v>7.1839079999999997</v>
      </c>
      <c r="G28" s="86">
        <f>IFERROR(INDEX('TAB UI'!$B$2:$IB$35,MATCH('Indicatoren UI'!$B28,'TAB UI'!$A$2:$A$35,0),MATCH($C$2&amp;G$9,'TAB UI'!$B$1:$IB$1,0)),"")</f>
        <v>11.415525000000001</v>
      </c>
      <c r="H28" s="1"/>
      <c r="I28" s="64" t="s">
        <v>37</v>
      </c>
      <c r="J28" s="66" t="str">
        <f>IFERROR(INDEX('TAB UI.e'!$B$2:$HA$35,MATCH('Indicatoren UI'!$I28,'TAB UI.e'!$A$2:$A$35,0),MATCH($C$2&amp;J$9,'TAB UI.e'!$B$1:$HC$1,0)),"")</f>
        <v/>
      </c>
      <c r="K28" s="66" t="str">
        <f>IFERROR(INDEX('TAB UI.e'!$B$2:$HA$35,MATCH('Indicatoren UI'!$I28,'TAB UI.e'!$A$2:$A$35,0),MATCH($C$2&amp;K$9,'TAB UI.e'!$B$1:$HC$1,0)),"")</f>
        <v/>
      </c>
      <c r="L28" s="66" t="str">
        <f>IFERROR(INDEX('TAB UI.e'!$B$2:$HA$35,MATCH('Indicatoren UI'!$I28,'TAB UI.e'!$A$2:$A$35,0),MATCH($C$2&amp;L$9,'TAB UI.e'!$B$1:$HC$1,0)),"")</f>
        <v/>
      </c>
      <c r="M28" s="66" t="str">
        <f>IFERROR(INDEX('TAB UI.e'!$B$2:$HA$35,MATCH('Indicatoren UI'!$I28,'TAB UI.e'!$A$2:$A$35,0),MATCH($C$2&amp;M$9,'TAB UI.e'!$B$1:$HC$1,0)),"")</f>
        <v/>
      </c>
      <c r="N28" s="66" t="str">
        <f>IFERROR(INDEX('TAB UI.e'!$B$2:$HA$35,MATCH('Indicatoren UI'!$I28,'TAB UI.e'!$A$2:$A$35,0),MATCH($C$2&amp;N$9,'TAB UI.e'!$B$1:$HC$1,0)),"")</f>
        <v/>
      </c>
      <c r="O28" s="1"/>
      <c r="P28" s="66" t="e">
        <f t="shared" si="0"/>
        <v>#DIV/0!</v>
      </c>
      <c r="Q28" s="2"/>
      <c r="R28" s="66" t="e">
        <f t="shared" si="1"/>
        <v>#VALUE!</v>
      </c>
      <c r="S28" s="2"/>
    </row>
    <row r="29" spans="1:19" x14ac:dyDescent="0.3">
      <c r="A29" s="2"/>
      <c r="B29" s="64" t="s">
        <v>38</v>
      </c>
      <c r="C29" s="86">
        <f>IFERROR(INDEX('TAB UI'!$B$2:$IB$35,MATCH('Indicatoren UI'!$B29,'TAB UI'!$A$2:$A$35,0),MATCH($C$2&amp;C$9,'TAB UI'!$B$1:$IB$1,0)),"")</f>
        <v>0</v>
      </c>
      <c r="D29" s="86">
        <f>IFERROR(INDEX('TAB UI'!$B$2:$IB$35,MATCH('Indicatoren UI'!$B29,'TAB UI'!$A$2:$A$35,0),MATCH($C$2&amp;D$9,'TAB UI'!$B$1:$IB$1,0)),"")</f>
        <v>13.636364</v>
      </c>
      <c r="E29" s="86">
        <f>IFERROR(INDEX('TAB UI'!$B$2:$IB$35,MATCH('Indicatoren UI'!$B29,'TAB UI'!$A$2:$A$35,0),MATCH($C$2&amp;E$9,'TAB UI'!$B$1:$IB$1,0)),"")</f>
        <v>32.631579000000002</v>
      </c>
      <c r="F29" s="86">
        <f>IFERROR(INDEX('TAB UI'!$B$2:$IB$35,MATCH('Indicatoren UI'!$B29,'TAB UI'!$A$2:$A$35,0),MATCH($C$2&amp;F$9,'TAB UI'!$B$1:$IB$1,0)),"")</f>
        <v>34.615384999999996</v>
      </c>
      <c r="G29" s="86">
        <f>IFERROR(INDEX('TAB UI'!$B$2:$IB$35,MATCH('Indicatoren UI'!$B29,'TAB UI'!$A$2:$A$35,0),MATCH($C$2&amp;G$9,'TAB UI'!$B$1:$IB$1,0)),"")</f>
        <v>32.167832000000004</v>
      </c>
      <c r="H29" s="1"/>
      <c r="I29" s="64" t="s">
        <v>38</v>
      </c>
      <c r="J29" s="66" t="str">
        <f>IFERROR(INDEX('TAB UI.e'!$B$2:$HA$35,MATCH('Indicatoren UI'!$I29,'TAB UI.e'!$A$2:$A$35,0),MATCH($C$2&amp;J$9,'TAB UI.e'!$B$1:$HC$1,0)),"")</f>
        <v/>
      </c>
      <c r="K29" s="66" t="str">
        <f>IFERROR(INDEX('TAB UI.e'!$B$2:$HA$35,MATCH('Indicatoren UI'!$I29,'TAB UI.e'!$A$2:$A$35,0),MATCH($C$2&amp;K$9,'TAB UI.e'!$B$1:$HC$1,0)),"")</f>
        <v/>
      </c>
      <c r="L29" s="66" t="str">
        <f>IFERROR(INDEX('TAB UI.e'!$B$2:$HA$35,MATCH('Indicatoren UI'!$I29,'TAB UI.e'!$A$2:$A$35,0),MATCH($C$2&amp;L$9,'TAB UI.e'!$B$1:$HC$1,0)),"")</f>
        <v/>
      </c>
      <c r="M29" s="66" t="str">
        <f>IFERROR(INDEX('TAB UI.e'!$B$2:$HA$35,MATCH('Indicatoren UI'!$I29,'TAB UI.e'!$A$2:$A$35,0),MATCH($C$2&amp;M$9,'TAB UI.e'!$B$1:$HC$1,0)),"")</f>
        <v/>
      </c>
      <c r="N29" s="66" t="str">
        <f>IFERROR(INDEX('TAB UI.e'!$B$2:$HA$35,MATCH('Indicatoren UI'!$I29,'TAB UI.e'!$A$2:$A$35,0),MATCH($C$2&amp;N$9,'TAB UI.e'!$B$1:$HC$1,0)),"")</f>
        <v/>
      </c>
      <c r="O29" s="1"/>
      <c r="P29" s="66" t="e">
        <f t="shared" si="0"/>
        <v>#DIV/0!</v>
      </c>
      <c r="Q29" s="2"/>
      <c r="R29" s="66" t="e">
        <f t="shared" si="1"/>
        <v>#VALUE!</v>
      </c>
      <c r="S29" s="2"/>
    </row>
    <row r="30" spans="1:19" x14ac:dyDescent="0.3">
      <c r="A30" s="2"/>
      <c r="B30" s="64" t="s">
        <v>39</v>
      </c>
      <c r="C30" s="86">
        <f>IFERROR(INDEX('TAB UI'!$B$2:$IB$35,MATCH('Indicatoren UI'!$B30,'TAB UI'!$A$2:$A$35,0),MATCH($C$2&amp;C$9,'TAB UI'!$B$1:$IB$1,0)),"")</f>
        <v>12.727273</v>
      </c>
      <c r="D30" s="86">
        <f>IFERROR(INDEX('TAB UI'!$B$2:$IB$35,MATCH('Indicatoren UI'!$B30,'TAB UI'!$A$2:$A$35,0),MATCH($C$2&amp;D$9,'TAB UI'!$B$1:$IB$1,0)),"")</f>
        <v>20</v>
      </c>
      <c r="E30" s="86">
        <f>IFERROR(INDEX('TAB UI'!$B$2:$IB$35,MATCH('Indicatoren UI'!$B30,'TAB UI'!$A$2:$A$35,0),MATCH($C$2&amp;E$9,'TAB UI'!$B$1:$IB$1,0)),"")</f>
        <v>14.615385</v>
      </c>
      <c r="F30" s="86">
        <f>IFERROR(INDEX('TAB UI'!$B$2:$IB$35,MATCH('Indicatoren UI'!$B30,'TAB UI'!$A$2:$A$35,0),MATCH($C$2&amp;F$9,'TAB UI'!$B$1:$IB$1,0)),"")</f>
        <v>15.302490999999998</v>
      </c>
      <c r="G30" s="86">
        <f>IFERROR(INDEX('TAB UI'!$B$2:$IB$35,MATCH('Indicatoren UI'!$B30,'TAB UI'!$A$2:$A$35,0),MATCH($C$2&amp;G$9,'TAB UI'!$B$1:$IB$1,0)),"")</f>
        <v>16.888889000000002</v>
      </c>
      <c r="H30" s="1"/>
      <c r="I30" s="64" t="s">
        <v>39</v>
      </c>
      <c r="J30" s="66" t="str">
        <f>IFERROR(INDEX('TAB UI.e'!$B$2:$HA$35,MATCH('Indicatoren UI'!$I30,'TAB UI.e'!$A$2:$A$35,0),MATCH($C$2&amp;J$9,'TAB UI.e'!$B$1:$HC$1,0)),"")</f>
        <v/>
      </c>
      <c r="K30" s="66" t="str">
        <f>IFERROR(INDEX('TAB UI.e'!$B$2:$HA$35,MATCH('Indicatoren UI'!$I30,'TAB UI.e'!$A$2:$A$35,0),MATCH($C$2&amp;K$9,'TAB UI.e'!$B$1:$HC$1,0)),"")</f>
        <v/>
      </c>
      <c r="L30" s="66" t="str">
        <f>IFERROR(INDEX('TAB UI.e'!$B$2:$HA$35,MATCH('Indicatoren UI'!$I30,'TAB UI.e'!$A$2:$A$35,0),MATCH($C$2&amp;L$9,'TAB UI.e'!$B$1:$HC$1,0)),"")</f>
        <v/>
      </c>
      <c r="M30" s="66" t="str">
        <f>IFERROR(INDEX('TAB UI.e'!$B$2:$HA$35,MATCH('Indicatoren UI'!$I30,'TAB UI.e'!$A$2:$A$35,0),MATCH($C$2&amp;M$9,'TAB UI.e'!$B$1:$HC$1,0)),"")</f>
        <v/>
      </c>
      <c r="N30" s="66" t="str">
        <f>IFERROR(INDEX('TAB UI.e'!$B$2:$HA$35,MATCH('Indicatoren UI'!$I30,'TAB UI.e'!$A$2:$A$35,0),MATCH($C$2&amp;N$9,'TAB UI.e'!$B$1:$HC$1,0)),"")</f>
        <v/>
      </c>
      <c r="O30" s="1"/>
      <c r="P30" s="66">
        <f t="shared" si="0"/>
        <v>1.2023385528070307</v>
      </c>
      <c r="Q30" s="2"/>
      <c r="R30" s="66" t="e">
        <f t="shared" si="1"/>
        <v>#VALUE!</v>
      </c>
      <c r="S30" s="2"/>
    </row>
    <row r="31" spans="1:19" x14ac:dyDescent="0.3">
      <c r="A31" s="2"/>
      <c r="B31" s="64" t="s">
        <v>40</v>
      </c>
      <c r="C31" s="86">
        <f>IFERROR(INDEX('TAB UI'!$B$2:$IB$35,MATCH('Indicatoren UI'!$B31,'TAB UI'!$A$2:$A$35,0),MATCH($C$2&amp;C$9,'TAB UI'!$B$1:$IB$1,0)),"")</f>
        <v>50</v>
      </c>
      <c r="D31" s="86">
        <f>IFERROR(INDEX('TAB UI'!$B$2:$IB$35,MATCH('Indicatoren UI'!$B31,'TAB UI'!$A$2:$A$35,0),MATCH($C$2&amp;D$9,'TAB UI'!$B$1:$IB$1,0)),"")</f>
        <v>0</v>
      </c>
      <c r="E31" s="86">
        <f>IFERROR(INDEX('TAB UI'!$B$2:$IB$35,MATCH('Indicatoren UI'!$B31,'TAB UI'!$A$2:$A$35,0),MATCH($C$2&amp;E$9,'TAB UI'!$B$1:$IB$1,0)),"")</f>
        <v>21.739129999999999</v>
      </c>
      <c r="F31" s="86">
        <f>IFERROR(INDEX('TAB UI'!$B$2:$IB$35,MATCH('Indicatoren UI'!$B31,'TAB UI'!$A$2:$A$35,0),MATCH($C$2&amp;F$9,'TAB UI'!$B$1:$IB$1,0)),"")</f>
        <v>27.083333</v>
      </c>
      <c r="G31" s="86">
        <f>IFERROR(INDEX('TAB UI'!$B$2:$IB$35,MATCH('Indicatoren UI'!$B31,'TAB UI'!$A$2:$A$35,0),MATCH($C$2&amp;G$9,'TAB UI'!$B$1:$IB$1,0)),"")</f>
        <v>38.461537999999997</v>
      </c>
      <c r="H31" s="1"/>
      <c r="I31" s="64" t="s">
        <v>40</v>
      </c>
      <c r="J31" s="66" t="str">
        <f>IFERROR(INDEX('TAB UI.e'!$B$2:$HA$35,MATCH('Indicatoren UI'!$I31,'TAB UI.e'!$A$2:$A$35,0),MATCH($C$2&amp;J$9,'TAB UI.e'!$B$1:$HC$1,0)),"")</f>
        <v/>
      </c>
      <c r="K31" s="66" t="str">
        <f>IFERROR(INDEX('TAB UI.e'!$B$2:$HA$35,MATCH('Indicatoren UI'!$I31,'TAB UI.e'!$A$2:$A$35,0),MATCH($C$2&amp;K$9,'TAB UI.e'!$B$1:$HC$1,0)),"")</f>
        <v/>
      </c>
      <c r="L31" s="66" t="str">
        <f>IFERROR(INDEX('TAB UI.e'!$B$2:$HA$35,MATCH('Indicatoren UI'!$I31,'TAB UI.e'!$A$2:$A$35,0),MATCH($C$2&amp;L$9,'TAB UI.e'!$B$1:$HC$1,0)),"")</f>
        <v/>
      </c>
      <c r="M31" s="66" t="str">
        <f>IFERROR(INDEX('TAB UI.e'!$B$2:$HA$35,MATCH('Indicatoren UI'!$I31,'TAB UI.e'!$A$2:$A$35,0),MATCH($C$2&amp;M$9,'TAB UI.e'!$B$1:$HC$1,0)),"")</f>
        <v/>
      </c>
      <c r="N31" s="66" t="str">
        <f>IFERROR(INDEX('TAB UI.e'!$B$2:$HA$35,MATCH('Indicatoren UI'!$I31,'TAB UI.e'!$A$2:$A$35,0),MATCH($C$2&amp;N$9,'TAB UI.e'!$B$1:$HC$1,0)),"")</f>
        <v/>
      </c>
      <c r="O31" s="1"/>
      <c r="P31" s="66">
        <f t="shared" si="0"/>
        <v>0.54166665999999997</v>
      </c>
      <c r="Q31" s="2"/>
      <c r="R31" s="66" t="e">
        <f t="shared" si="1"/>
        <v>#VALUE!</v>
      </c>
      <c r="S31" s="2"/>
    </row>
    <row r="32" spans="1:19" x14ac:dyDescent="0.3">
      <c r="A32" s="2"/>
      <c r="B32" s="64" t="s">
        <v>41</v>
      </c>
      <c r="C32" s="86">
        <f>IFERROR(INDEX('TAB UI'!$B$2:$IB$35,MATCH('Indicatoren UI'!$B32,'TAB UI'!$A$2:$A$35,0),MATCH($C$2&amp;C$9,'TAB UI'!$B$1:$IB$1,0)),"")</f>
        <v>6.25</v>
      </c>
      <c r="D32" s="86">
        <f>IFERROR(INDEX('TAB UI'!$B$2:$IB$35,MATCH('Indicatoren UI'!$B32,'TAB UI'!$A$2:$A$35,0),MATCH($C$2&amp;D$9,'TAB UI'!$B$1:$IB$1,0)),"")</f>
        <v>7.3170730000000006</v>
      </c>
      <c r="E32" s="86">
        <f>IFERROR(INDEX('TAB UI'!$B$2:$IB$35,MATCH('Indicatoren UI'!$B32,'TAB UI'!$A$2:$A$35,0),MATCH($C$2&amp;E$9,'TAB UI'!$B$1:$IB$1,0)),"")</f>
        <v>4.901961</v>
      </c>
      <c r="F32" s="86">
        <f>IFERROR(INDEX('TAB UI'!$B$2:$IB$35,MATCH('Indicatoren UI'!$B32,'TAB UI'!$A$2:$A$35,0),MATCH($C$2&amp;F$9,'TAB UI'!$B$1:$IB$1,0)),"")</f>
        <v>10.526316</v>
      </c>
      <c r="G32" s="86">
        <f>IFERROR(INDEX('TAB UI'!$B$2:$IB$35,MATCH('Indicatoren UI'!$B32,'TAB UI'!$A$2:$A$35,0),MATCH($C$2&amp;G$9,'TAB UI'!$B$1:$IB$1,0)),"")</f>
        <v>12.280702</v>
      </c>
      <c r="H32" s="1"/>
      <c r="I32" s="64" t="s">
        <v>41</v>
      </c>
      <c r="J32" s="66" t="str">
        <f>IFERROR(INDEX('TAB UI.e'!$B$2:$HA$35,MATCH('Indicatoren UI'!$I32,'TAB UI.e'!$A$2:$A$35,0),MATCH($C$2&amp;J$9,'TAB UI.e'!$B$1:$HC$1,0)),"")</f>
        <v/>
      </c>
      <c r="K32" s="66" t="str">
        <f>IFERROR(INDEX('TAB UI.e'!$B$2:$HA$35,MATCH('Indicatoren UI'!$I32,'TAB UI.e'!$A$2:$A$35,0),MATCH($C$2&amp;K$9,'TAB UI.e'!$B$1:$HC$1,0)),"")</f>
        <v/>
      </c>
      <c r="L32" s="66" t="str">
        <f>IFERROR(INDEX('TAB UI.e'!$B$2:$HA$35,MATCH('Indicatoren UI'!$I32,'TAB UI.e'!$A$2:$A$35,0),MATCH($C$2&amp;L$9,'TAB UI.e'!$B$1:$HC$1,0)),"")</f>
        <v/>
      </c>
      <c r="M32" s="66" t="str">
        <f>IFERROR(INDEX('TAB UI.e'!$B$2:$HA$35,MATCH('Indicatoren UI'!$I32,'TAB UI.e'!$A$2:$A$35,0),MATCH($C$2&amp;M$9,'TAB UI.e'!$B$1:$HC$1,0)),"")</f>
        <v/>
      </c>
      <c r="N32" s="66" t="str">
        <f>IFERROR(INDEX('TAB UI.e'!$B$2:$HA$35,MATCH('Indicatoren UI'!$I32,'TAB UI.e'!$A$2:$A$35,0),MATCH($C$2&amp;N$9,'TAB UI.e'!$B$1:$HC$1,0)),"")</f>
        <v/>
      </c>
      <c r="O32" s="1"/>
      <c r="P32" s="66">
        <f t="shared" si="0"/>
        <v>1.6842105599999999</v>
      </c>
      <c r="Q32" s="2"/>
      <c r="R32" s="66" t="e">
        <f t="shared" si="1"/>
        <v>#VALUE!</v>
      </c>
      <c r="S32" s="2"/>
    </row>
    <row r="33" spans="1:19" x14ac:dyDescent="0.3">
      <c r="A33" s="2"/>
      <c r="B33" s="64" t="s">
        <v>42</v>
      </c>
      <c r="C33" s="86" t="str">
        <f>IFERROR(INDEX('TAB UI'!$B$2:$IB$35,MATCH('Indicatoren UI'!$B33,'TAB UI'!$A$2:$A$35,0),MATCH($C$2&amp;C$9,'TAB UI'!$B$1:$IB$1,0)),"")</f>
        <v/>
      </c>
      <c r="D33" s="86">
        <f>IFERROR(INDEX('TAB UI'!$B$2:$IB$35,MATCH('Indicatoren UI'!$B33,'TAB UI'!$A$2:$A$35,0),MATCH($C$2&amp;D$9,'TAB UI'!$B$1:$IB$1,0)),"")</f>
        <v>47.058824000000001</v>
      </c>
      <c r="E33" s="86">
        <f>IFERROR(INDEX('TAB UI'!$B$2:$IB$35,MATCH('Indicatoren UI'!$B33,'TAB UI'!$A$2:$A$35,0),MATCH($C$2&amp;E$9,'TAB UI'!$B$1:$IB$1,0)),"")</f>
        <v>42.105263000000001</v>
      </c>
      <c r="F33" s="86">
        <f>IFERROR(INDEX('TAB UI'!$B$2:$IB$35,MATCH('Indicatoren UI'!$B33,'TAB UI'!$A$2:$A$35,0),MATCH($C$2&amp;F$9,'TAB UI'!$B$1:$IB$1,0)),"")</f>
        <v>33.333332999999996</v>
      </c>
      <c r="G33" s="86">
        <f>IFERROR(INDEX('TAB UI'!$B$2:$IB$35,MATCH('Indicatoren UI'!$B33,'TAB UI'!$A$2:$A$35,0),MATCH($C$2&amp;G$9,'TAB UI'!$B$1:$IB$1,0)),"")</f>
        <v>23.809524</v>
      </c>
      <c r="H33" s="1"/>
      <c r="I33" s="64" t="s">
        <v>42</v>
      </c>
      <c r="J33" s="66" t="str">
        <f>IFERROR(INDEX('TAB UI.e'!$B$2:$HA$35,MATCH('Indicatoren UI'!$I33,'TAB UI.e'!$A$2:$A$35,0),MATCH($C$2&amp;J$9,'TAB UI.e'!$B$1:$HC$1,0)),"")</f>
        <v/>
      </c>
      <c r="K33" s="66" t="str">
        <f>IFERROR(INDEX('TAB UI.e'!$B$2:$HA$35,MATCH('Indicatoren UI'!$I33,'TAB UI.e'!$A$2:$A$35,0),MATCH($C$2&amp;K$9,'TAB UI.e'!$B$1:$HC$1,0)),"")</f>
        <v/>
      </c>
      <c r="L33" s="66" t="str">
        <f>IFERROR(INDEX('TAB UI.e'!$B$2:$HA$35,MATCH('Indicatoren UI'!$I33,'TAB UI.e'!$A$2:$A$35,0),MATCH($C$2&amp;L$9,'TAB UI.e'!$B$1:$HC$1,0)),"")</f>
        <v/>
      </c>
      <c r="M33" s="66" t="str">
        <f>IFERROR(INDEX('TAB UI.e'!$B$2:$HA$35,MATCH('Indicatoren UI'!$I33,'TAB UI.e'!$A$2:$A$35,0),MATCH($C$2&amp;M$9,'TAB UI.e'!$B$1:$HC$1,0)),"")</f>
        <v/>
      </c>
      <c r="N33" s="66" t="str">
        <f>IFERROR(INDEX('TAB UI.e'!$B$2:$HA$35,MATCH('Indicatoren UI'!$I33,'TAB UI.e'!$A$2:$A$35,0),MATCH($C$2&amp;N$9,'TAB UI.e'!$B$1:$HC$1,0)),"")</f>
        <v/>
      </c>
      <c r="O33" s="1"/>
      <c r="P33" s="66" t="e">
        <f t="shared" si="0"/>
        <v>#VALUE!</v>
      </c>
      <c r="Q33" s="2"/>
      <c r="R33" s="66" t="e">
        <f t="shared" si="1"/>
        <v>#VALUE!</v>
      </c>
      <c r="S33" s="2"/>
    </row>
    <row r="34" spans="1:19" x14ac:dyDescent="0.3">
      <c r="A34" s="2"/>
      <c r="B34" s="64" t="s">
        <v>43</v>
      </c>
      <c r="C34" s="86">
        <f>IFERROR(INDEX('TAB UI'!$B$2:$IB$35,MATCH('Indicatoren UI'!$B34,'TAB UI'!$A$2:$A$35,0),MATCH($C$2&amp;C$9,'TAB UI'!$B$1:$IB$1,0)),"")</f>
        <v>13.043478</v>
      </c>
      <c r="D34" s="86">
        <f>IFERROR(INDEX('TAB UI'!$B$2:$IB$35,MATCH('Indicatoren UI'!$B34,'TAB UI'!$A$2:$A$35,0),MATCH($C$2&amp;D$9,'TAB UI'!$B$1:$IB$1,0)),"")</f>
        <v>14.666667</v>
      </c>
      <c r="E34" s="86">
        <f>IFERROR(INDEX('TAB UI'!$B$2:$IB$35,MATCH('Indicatoren UI'!$B34,'TAB UI'!$A$2:$A$35,0),MATCH($C$2&amp;E$9,'TAB UI'!$B$1:$IB$1,0)),"")</f>
        <v>19.512194999999998</v>
      </c>
      <c r="F34" s="86">
        <f>IFERROR(INDEX('TAB UI'!$B$2:$IB$35,MATCH('Indicatoren UI'!$B34,'TAB UI'!$A$2:$A$35,0),MATCH($C$2&amp;F$9,'TAB UI'!$B$1:$IB$1,0)),"")</f>
        <v>6.5217390000000002</v>
      </c>
      <c r="G34" s="86">
        <f>IFERROR(INDEX('TAB UI'!$B$2:$IB$35,MATCH('Indicatoren UI'!$B34,'TAB UI'!$A$2:$A$35,0),MATCH($C$2&amp;G$9,'TAB UI'!$B$1:$IB$1,0)),"")</f>
        <v>4.5454550000000005</v>
      </c>
      <c r="H34" s="1"/>
      <c r="I34" s="64" t="s">
        <v>43</v>
      </c>
      <c r="J34" s="66" t="str">
        <f>IFERROR(INDEX('TAB UI.e'!$B$2:$HA$35,MATCH('Indicatoren UI'!$I34,'TAB UI.e'!$A$2:$A$35,0),MATCH($C$2&amp;J$9,'TAB UI.e'!$B$1:$HC$1,0)),"")</f>
        <v/>
      </c>
      <c r="K34" s="66" t="str">
        <f>IFERROR(INDEX('TAB UI.e'!$B$2:$HA$35,MATCH('Indicatoren UI'!$I34,'TAB UI.e'!$A$2:$A$35,0),MATCH($C$2&amp;K$9,'TAB UI.e'!$B$1:$HC$1,0)),"")</f>
        <v/>
      </c>
      <c r="L34" s="66" t="str">
        <f>IFERROR(INDEX('TAB UI.e'!$B$2:$HA$35,MATCH('Indicatoren UI'!$I34,'TAB UI.e'!$A$2:$A$35,0),MATCH($C$2&amp;L$9,'TAB UI.e'!$B$1:$HC$1,0)),"")</f>
        <v/>
      </c>
      <c r="M34" s="66" t="str">
        <f>IFERROR(INDEX('TAB UI.e'!$B$2:$HA$35,MATCH('Indicatoren UI'!$I34,'TAB UI.e'!$A$2:$A$35,0),MATCH($C$2&amp;M$9,'TAB UI.e'!$B$1:$HC$1,0)),"")</f>
        <v/>
      </c>
      <c r="N34" s="66" t="s">
        <v>193</v>
      </c>
      <c r="O34" s="1"/>
      <c r="P34" s="66">
        <f t="shared" si="0"/>
        <v>0.5</v>
      </c>
      <c r="Q34" s="2"/>
      <c r="R34" s="66" t="e">
        <f t="shared" si="1"/>
        <v>#VALUE!</v>
      </c>
      <c r="S34" s="2"/>
    </row>
    <row r="35" spans="1:19" x14ac:dyDescent="0.3">
      <c r="A35" s="2"/>
      <c r="B35" s="64" t="s">
        <v>44</v>
      </c>
      <c r="C35" s="86">
        <f>IFERROR(INDEX('TAB UI'!$B$2:$IB$35,MATCH('Indicatoren UI'!$B35,'TAB UI'!$A$2:$A$35,0),MATCH($C$2&amp;C$9,'TAB UI'!$B$1:$IB$1,0)),"")</f>
        <v>14.583333000000001</v>
      </c>
      <c r="D35" s="86">
        <f>IFERROR(INDEX('TAB UI'!$B$2:$IB$35,MATCH('Indicatoren UI'!$B35,'TAB UI'!$A$2:$A$35,0),MATCH($C$2&amp;D$9,'TAB UI'!$B$1:$IB$1,0)),"")</f>
        <v>10.909091</v>
      </c>
      <c r="E35" s="86">
        <f>IFERROR(INDEX('TAB UI'!$B$2:$IB$35,MATCH('Indicatoren UI'!$B35,'TAB UI'!$A$2:$A$35,0),MATCH($C$2&amp;E$9,'TAB UI'!$B$1:$IB$1,0)),"")</f>
        <v>16.949152999999999</v>
      </c>
      <c r="F35" s="86">
        <f>IFERROR(INDEX('TAB UI'!$B$2:$IB$35,MATCH('Indicatoren UI'!$B35,'TAB UI'!$A$2:$A$35,0),MATCH($C$2&amp;F$9,'TAB UI'!$B$1:$IB$1,0)),"")</f>
        <v>9.6153849999999998</v>
      </c>
      <c r="G35" s="86">
        <f>IFERROR(INDEX('TAB UI'!$B$2:$IB$35,MATCH('Indicatoren UI'!$B35,'TAB UI'!$A$2:$A$35,0),MATCH($C$2&amp;G$9,'TAB UI'!$B$1:$IB$1,0)),"")</f>
        <v>11.111110999999999</v>
      </c>
      <c r="H35" s="1"/>
      <c r="I35" s="64" t="s">
        <v>44</v>
      </c>
      <c r="J35" s="66" t="str">
        <f>IFERROR(INDEX('TAB UI.e'!$B$2:$HA$35,MATCH('Indicatoren UI'!$I35,'TAB UI.e'!$A$2:$A$35,0),MATCH($C$2&amp;J$9,'TAB UI.e'!$B$1:$HC$1,0)),"")</f>
        <v/>
      </c>
      <c r="K35" s="66" t="str">
        <f>IFERROR(INDEX('TAB UI.e'!$B$2:$HA$35,MATCH('Indicatoren UI'!$I35,'TAB UI.e'!$A$2:$A$35,0),MATCH($C$2&amp;K$9,'TAB UI.e'!$B$1:$HC$1,0)),"")</f>
        <v/>
      </c>
      <c r="L35" s="66" t="str">
        <f>IFERROR(INDEX('TAB UI.e'!$B$2:$HA$35,MATCH('Indicatoren UI'!$I35,'TAB UI.e'!$A$2:$A$35,0),MATCH($C$2&amp;L$9,'TAB UI.e'!$B$1:$HC$1,0)),"")</f>
        <v/>
      </c>
      <c r="M35" s="66" t="str">
        <f>IFERROR(INDEX('TAB UI.e'!$B$2:$HA$35,MATCH('Indicatoren UI'!$I35,'TAB UI.e'!$A$2:$A$35,0),MATCH($C$2&amp;M$9,'TAB UI.e'!$B$1:$HC$1,0)),"")</f>
        <v/>
      </c>
      <c r="N35" s="66" t="str">
        <f>IFERROR(INDEX('TAB UI.e'!$B$2:$HA$35,MATCH('Indicatoren UI'!$I35,'TAB UI.e'!$A$2:$A$35,0),MATCH($C$2&amp;N$9,'TAB UI.e'!$B$1:$HC$1,0)),"")</f>
        <v/>
      </c>
      <c r="O35" s="1"/>
      <c r="P35" s="66">
        <f t="shared" si="0"/>
        <v>0.65934070078493023</v>
      </c>
      <c r="Q35" s="2"/>
      <c r="R35" s="66" t="e">
        <f t="shared" si="1"/>
        <v>#VALUE!</v>
      </c>
      <c r="S35" s="2"/>
    </row>
    <row r="36" spans="1:19" x14ac:dyDescent="0.3">
      <c r="A36" s="2"/>
      <c r="B36" s="64" t="s">
        <v>45</v>
      </c>
      <c r="C36" s="86">
        <f>IFERROR(INDEX('TAB UI'!$B$2:$IB$35,MATCH('Indicatoren UI'!$B36,'TAB UI'!$A$2:$A$35,0),MATCH($C$2&amp;C$9,'TAB UI'!$B$1:$IB$1,0)),"")</f>
        <v>16.666667</v>
      </c>
      <c r="D36" s="86">
        <f>IFERROR(INDEX('TAB UI'!$B$2:$IB$35,MATCH('Indicatoren UI'!$B36,'TAB UI'!$A$2:$A$35,0),MATCH($C$2&amp;D$9,'TAB UI'!$B$1:$IB$1,0)),"")</f>
        <v>26.086956999999998</v>
      </c>
      <c r="E36" s="86">
        <f>IFERROR(INDEX('TAB UI'!$B$2:$IB$35,MATCH('Indicatoren UI'!$B36,'TAB UI'!$A$2:$A$35,0),MATCH($C$2&amp;E$9,'TAB UI'!$B$1:$IB$1,0)),"")</f>
        <v>7.6923080000000006</v>
      </c>
      <c r="F36" s="86">
        <f>IFERROR(INDEX('TAB UI'!$B$2:$IB$35,MATCH('Indicatoren UI'!$B36,'TAB UI'!$A$2:$A$35,0),MATCH($C$2&amp;F$9,'TAB UI'!$B$1:$IB$1,0)),"")</f>
        <v>5</v>
      </c>
      <c r="G36" s="86">
        <f>IFERROR(INDEX('TAB UI'!$B$2:$IB$35,MATCH('Indicatoren UI'!$B36,'TAB UI'!$A$2:$A$35,0),MATCH($C$2&amp;G$9,'TAB UI'!$B$1:$IB$1,0)),"")</f>
        <v>8</v>
      </c>
      <c r="H36" s="1"/>
      <c r="I36" s="64" t="s">
        <v>45</v>
      </c>
      <c r="J36" s="66" t="str">
        <f>IFERROR(INDEX('TAB UI.e'!$B$2:$HA$35,MATCH('Indicatoren UI'!$I36,'TAB UI.e'!$A$2:$A$35,0),MATCH($C$2&amp;J$9,'TAB UI.e'!$B$1:$HC$1,0)),"")</f>
        <v/>
      </c>
      <c r="K36" s="66" t="str">
        <f>IFERROR(INDEX('TAB UI.e'!$B$2:$HA$35,MATCH('Indicatoren UI'!$I36,'TAB UI.e'!$A$2:$A$35,0),MATCH($C$2&amp;K$9,'TAB UI.e'!$B$1:$HC$1,0)),"")</f>
        <v/>
      </c>
      <c r="L36" s="66" t="str">
        <f>IFERROR(INDEX('TAB UI.e'!$B$2:$HA$35,MATCH('Indicatoren UI'!$I36,'TAB UI.e'!$A$2:$A$35,0),MATCH($C$2&amp;L$9,'TAB UI.e'!$B$1:$HC$1,0)),"")</f>
        <v/>
      </c>
      <c r="M36" s="66" t="str">
        <f>IFERROR(INDEX('TAB UI.e'!$B$2:$HA$35,MATCH('Indicatoren UI'!$I36,'TAB UI.e'!$A$2:$A$35,0),MATCH($C$2&amp;M$9,'TAB UI.e'!$B$1:$HC$1,0)),"")</f>
        <v/>
      </c>
      <c r="N36" s="66" t="str">
        <f>IFERROR(INDEX('TAB UI.e'!$B$2:$HA$35,MATCH('Indicatoren UI'!$I36,'TAB UI.e'!$A$2:$A$35,0),MATCH($C$2&amp;N$9,'TAB UI.e'!$B$1:$HC$1,0)),"")</f>
        <v/>
      </c>
      <c r="O36" s="1"/>
      <c r="P36" s="66">
        <f t="shared" si="0"/>
        <v>0.2999999940000001</v>
      </c>
      <c r="Q36" s="2"/>
      <c r="R36" s="66" t="e">
        <f t="shared" si="1"/>
        <v>#VALUE!</v>
      </c>
      <c r="S36" s="2"/>
    </row>
    <row r="37" spans="1:19" x14ac:dyDescent="0.3">
      <c r="A37" s="2"/>
      <c r="B37" s="64" t="s">
        <v>46</v>
      </c>
      <c r="C37" s="86">
        <f>IFERROR(INDEX('TAB UI'!$B$2:$IB$35,MATCH('Indicatoren UI'!$B37,'TAB UI'!$A$2:$A$35,0),MATCH($C$2&amp;C$9,'TAB UI'!$B$1:$IB$1,0)),"")</f>
        <v>100</v>
      </c>
      <c r="D37" s="86">
        <f>IFERROR(INDEX('TAB UI'!$B$2:$IB$35,MATCH('Indicatoren UI'!$B37,'TAB UI'!$A$2:$A$35,0),MATCH($C$2&amp;D$9,'TAB UI'!$B$1:$IB$1,0)),"")</f>
        <v>0</v>
      </c>
      <c r="E37" s="86">
        <f>IFERROR(INDEX('TAB UI'!$B$2:$IB$35,MATCH('Indicatoren UI'!$B37,'TAB UI'!$A$2:$A$35,0),MATCH($C$2&amp;E$9,'TAB UI'!$B$1:$IB$1,0)),"")</f>
        <v>0</v>
      </c>
      <c r="F37" s="86">
        <f>IFERROR(INDEX('TAB UI'!$B$2:$IB$35,MATCH('Indicatoren UI'!$B37,'TAB UI'!$A$2:$A$35,0),MATCH($C$2&amp;F$9,'TAB UI'!$B$1:$IB$1,0)),"")</f>
        <v>11.111110999999999</v>
      </c>
      <c r="G37" s="86">
        <f>IFERROR(INDEX('TAB UI'!$B$2:$IB$35,MATCH('Indicatoren UI'!$B37,'TAB UI'!$A$2:$A$35,0),MATCH($C$2&amp;G$9,'TAB UI'!$B$1:$IB$1,0)),"")</f>
        <v>10</v>
      </c>
      <c r="H37" s="1"/>
      <c r="I37" s="64" t="s">
        <v>46</v>
      </c>
      <c r="J37" s="66" t="str">
        <f>IFERROR(INDEX('TAB UI.e'!$B$2:$HA$35,MATCH('Indicatoren UI'!$I37,'TAB UI.e'!$A$2:$A$35,0),MATCH($C$2&amp;J$9,'TAB UI.e'!$B$1:$HC$1,0)),"")</f>
        <v/>
      </c>
      <c r="K37" s="66" t="str">
        <f>IFERROR(INDEX('TAB UI.e'!$B$2:$HA$35,MATCH('Indicatoren UI'!$I37,'TAB UI.e'!$A$2:$A$35,0),MATCH($C$2&amp;K$9,'TAB UI.e'!$B$1:$HC$1,0)),"")</f>
        <v/>
      </c>
      <c r="L37" s="66" t="str">
        <f>IFERROR(INDEX('TAB UI.e'!$B$2:$HA$35,MATCH('Indicatoren UI'!$I37,'TAB UI.e'!$A$2:$A$35,0),MATCH($C$2&amp;L$9,'TAB UI.e'!$B$1:$HC$1,0)),"")</f>
        <v/>
      </c>
      <c r="M37" s="66" t="str">
        <f>IFERROR(INDEX('TAB UI.e'!$B$2:$HA$35,MATCH('Indicatoren UI'!$I37,'TAB UI.e'!$A$2:$A$35,0),MATCH($C$2&amp;M$9,'TAB UI.e'!$B$1:$HC$1,0)),"")</f>
        <v/>
      </c>
      <c r="N37" s="66" t="str">
        <f>IFERROR(INDEX('TAB UI.e'!$B$2:$HA$35,MATCH('Indicatoren UI'!$I37,'TAB UI.e'!$A$2:$A$35,0),MATCH($C$2&amp;N$9,'TAB UI.e'!$B$1:$HC$1,0)),"")</f>
        <v/>
      </c>
      <c r="O37" s="1"/>
      <c r="P37" s="66">
        <f t="shared" si="0"/>
        <v>0.11111111</v>
      </c>
      <c r="Q37" s="2"/>
      <c r="R37" s="66" t="e">
        <f t="shared" si="1"/>
        <v>#VALUE!</v>
      </c>
      <c r="S37" s="2"/>
    </row>
    <row r="38" spans="1:19" x14ac:dyDescent="0.3">
      <c r="A38" s="2"/>
      <c r="B38" s="64" t="s">
        <v>47</v>
      </c>
      <c r="C38" s="86">
        <f>IFERROR(INDEX('TAB UI'!$B$2:$IB$35,MATCH('Indicatoren UI'!$B38,'TAB UI'!$A$2:$A$35,0),MATCH($C$2&amp;C$9,'TAB UI'!$B$1:$IB$1,0)),"")</f>
        <v>2.6315789999999999</v>
      </c>
      <c r="D38" s="86">
        <f>IFERROR(INDEX('TAB UI'!$B$2:$IB$35,MATCH('Indicatoren UI'!$B38,'TAB UI'!$A$2:$A$35,0),MATCH($C$2&amp;D$9,'TAB UI'!$B$1:$IB$1,0)),"")</f>
        <v>9.0909089999999999</v>
      </c>
      <c r="E38" s="86">
        <f>IFERROR(INDEX('TAB UI'!$B$2:$IB$35,MATCH('Indicatoren UI'!$B38,'TAB UI'!$A$2:$A$35,0),MATCH($C$2&amp;E$9,'TAB UI'!$B$1:$IB$1,0)),"")</f>
        <v>7.0422540000000007</v>
      </c>
      <c r="F38" s="86">
        <f>IFERROR(INDEX('TAB UI'!$B$2:$IB$35,MATCH('Indicatoren UI'!$B38,'TAB UI'!$A$2:$A$35,0),MATCH($C$2&amp;F$9,'TAB UI'!$B$1:$IB$1,0)),"")</f>
        <v>4.5454550000000005</v>
      </c>
      <c r="G38" s="86">
        <f>IFERROR(INDEX('TAB UI'!$B$2:$IB$35,MATCH('Indicatoren UI'!$B38,'TAB UI'!$A$2:$A$35,0),MATCH($C$2&amp;G$9,'TAB UI'!$B$1:$IB$1,0)),"")</f>
        <v>0</v>
      </c>
      <c r="H38" s="1"/>
      <c r="I38" s="64" t="s">
        <v>47</v>
      </c>
      <c r="J38" s="66" t="str">
        <f>IFERROR(INDEX('TAB UI.e'!$B$2:$HA$35,MATCH('Indicatoren UI'!$I38,'TAB UI.e'!$A$2:$A$35,0),MATCH($C$2&amp;J$9,'TAB UI.e'!$B$1:$HC$1,0)),"")</f>
        <v/>
      </c>
      <c r="K38" s="66" t="str">
        <f>IFERROR(INDEX('TAB UI.e'!$B$2:$HA$35,MATCH('Indicatoren UI'!$I38,'TAB UI.e'!$A$2:$A$35,0),MATCH($C$2&amp;K$9,'TAB UI.e'!$B$1:$HC$1,0)),"")</f>
        <v/>
      </c>
      <c r="L38" s="66" t="str">
        <f>IFERROR(INDEX('TAB UI.e'!$B$2:$HA$35,MATCH('Indicatoren UI'!$I38,'TAB UI.e'!$A$2:$A$35,0),MATCH($C$2&amp;L$9,'TAB UI.e'!$B$1:$HC$1,0)),"")</f>
        <v/>
      </c>
      <c r="M38" s="66" t="str">
        <f>IFERROR(INDEX('TAB UI.e'!$B$2:$HA$35,MATCH('Indicatoren UI'!$I38,'TAB UI.e'!$A$2:$A$35,0),MATCH($C$2&amp;M$9,'TAB UI.e'!$B$1:$HC$1,0)),"")</f>
        <v/>
      </c>
      <c r="N38" s="66" t="str">
        <f>IFERROR(INDEX('TAB UI.e'!$B$2:$HA$35,MATCH('Indicatoren UI'!$I38,'TAB UI.e'!$A$2:$A$35,0),MATCH($C$2&amp;N$9,'TAB UI.e'!$B$1:$HC$1,0)),"")</f>
        <v/>
      </c>
      <c r="O38" s="1"/>
      <c r="P38" s="66">
        <f t="shared" si="0"/>
        <v>1.7272728654545428</v>
      </c>
      <c r="Q38" s="2"/>
      <c r="R38" s="66" t="e">
        <f t="shared" si="1"/>
        <v>#VALUE!</v>
      </c>
      <c r="S38" s="2"/>
    </row>
    <row r="39" spans="1:19" x14ac:dyDescent="0.3">
      <c r="A39" s="2"/>
      <c r="B39" s="64" t="s">
        <v>48</v>
      </c>
      <c r="C39" s="86">
        <f>IFERROR(INDEX('TAB UI'!$B$2:$IB$35,MATCH('Indicatoren UI'!$B39,'TAB UI'!$A$2:$A$35,0),MATCH($C$2&amp;C$9,'TAB UI'!$B$1:$IB$1,0)),"")</f>
        <v>21.153846000000001</v>
      </c>
      <c r="D39" s="86">
        <f>IFERROR(INDEX('TAB UI'!$B$2:$IB$35,MATCH('Indicatoren UI'!$B39,'TAB UI'!$A$2:$A$35,0),MATCH($C$2&amp;D$9,'TAB UI'!$B$1:$IB$1,0)),"")</f>
        <v>13.445378</v>
      </c>
      <c r="E39" s="86">
        <f>IFERROR(INDEX('TAB UI'!$B$2:$IB$35,MATCH('Indicatoren UI'!$B39,'TAB UI'!$A$2:$A$35,0),MATCH($C$2&amp;E$9,'TAB UI'!$B$1:$IB$1,0)),"")</f>
        <v>14.009662000000001</v>
      </c>
      <c r="F39" s="86">
        <f>IFERROR(INDEX('TAB UI'!$B$2:$IB$35,MATCH('Indicatoren UI'!$B39,'TAB UI'!$A$2:$A$35,0),MATCH($C$2&amp;F$9,'TAB UI'!$B$1:$IB$1,0)),"")</f>
        <v>18.954248</v>
      </c>
      <c r="G39" s="86">
        <f>IFERROR(INDEX('TAB UI'!$B$2:$IB$35,MATCH('Indicatoren UI'!$B39,'TAB UI'!$A$2:$A$35,0),MATCH($C$2&amp;G$9,'TAB UI'!$B$1:$IB$1,0)),"")</f>
        <v>14.285713999999999</v>
      </c>
      <c r="H39" s="1"/>
      <c r="I39" s="64" t="s">
        <v>48</v>
      </c>
      <c r="J39" s="66" t="str">
        <f>IFERROR(INDEX('TAB UI.e'!$B$2:$HA$35,MATCH('Indicatoren UI'!$I39,'TAB UI.e'!$A$2:$A$35,0),MATCH($C$2&amp;J$9,'TAB UI.e'!$B$1:$HC$1,0)),"")</f>
        <v/>
      </c>
      <c r="K39" s="66" t="str">
        <f>IFERROR(INDEX('TAB UI.e'!$B$2:$HA$35,MATCH('Indicatoren UI'!$I39,'TAB UI.e'!$A$2:$A$35,0),MATCH($C$2&amp;K$9,'TAB UI.e'!$B$1:$HC$1,0)),"")</f>
        <v/>
      </c>
      <c r="L39" s="66" t="str">
        <f>IFERROR(INDEX('TAB UI.e'!$B$2:$HA$35,MATCH('Indicatoren UI'!$I39,'TAB UI.e'!$A$2:$A$35,0),MATCH($C$2&amp;L$9,'TAB UI.e'!$B$1:$HC$1,0)),"")</f>
        <v/>
      </c>
      <c r="M39" s="66" t="str">
        <f>IFERROR(INDEX('TAB UI.e'!$B$2:$HA$35,MATCH('Indicatoren UI'!$I39,'TAB UI.e'!$A$2:$A$35,0),MATCH($C$2&amp;M$9,'TAB UI.e'!$B$1:$HC$1,0)),"")</f>
        <v/>
      </c>
      <c r="N39" s="66" t="str">
        <f>IFERROR(INDEX('TAB UI.e'!$B$2:$HA$35,MATCH('Indicatoren UI'!$I39,'TAB UI.e'!$A$2:$A$35,0),MATCH($C$2&amp;N$9,'TAB UI.e'!$B$1:$HC$1,0)),"")</f>
        <v/>
      </c>
      <c r="O39" s="1"/>
      <c r="P39" s="66">
        <f t="shared" si="0"/>
        <v>0.89601900288013814</v>
      </c>
      <c r="Q39" s="2"/>
      <c r="R39" s="66" t="e">
        <f t="shared" si="1"/>
        <v>#VALUE!</v>
      </c>
      <c r="S39" s="2"/>
    </row>
    <row r="40" spans="1:19" x14ac:dyDescent="0.3">
      <c r="A40" s="2"/>
      <c r="B40" s="64" t="s">
        <v>49</v>
      </c>
      <c r="C40" s="86">
        <f>IFERROR(INDEX('TAB UI'!$B$2:$IB$35,MATCH('Indicatoren UI'!$B40,'TAB UI'!$A$2:$A$35,0),MATCH($C$2&amp;C$9,'TAB UI'!$B$1:$IB$1,0)),"")</f>
        <v>0</v>
      </c>
      <c r="D40" s="86">
        <f>IFERROR(INDEX('TAB UI'!$B$2:$IB$35,MATCH('Indicatoren UI'!$B40,'TAB UI'!$A$2:$A$35,0),MATCH($C$2&amp;D$9,'TAB UI'!$B$1:$IB$1,0)),"")</f>
        <v>16.666667</v>
      </c>
      <c r="E40" s="86">
        <f>IFERROR(INDEX('TAB UI'!$B$2:$IB$35,MATCH('Indicatoren UI'!$B40,'TAB UI'!$A$2:$A$35,0),MATCH($C$2&amp;E$9,'TAB UI'!$B$1:$IB$1,0)),"")</f>
        <v>21.428570999999998</v>
      </c>
      <c r="F40" s="86">
        <f>IFERROR(INDEX('TAB UI'!$B$2:$IB$35,MATCH('Indicatoren UI'!$B40,'TAB UI'!$A$2:$A$35,0),MATCH($C$2&amp;F$9,'TAB UI'!$B$1:$IB$1,0)),"")</f>
        <v>13.636364</v>
      </c>
      <c r="G40" s="86">
        <f>IFERROR(INDEX('TAB UI'!$B$2:$IB$35,MATCH('Indicatoren UI'!$B40,'TAB UI'!$A$2:$A$35,0),MATCH($C$2&amp;G$9,'TAB UI'!$B$1:$IB$1,0)),"")</f>
        <v>0</v>
      </c>
      <c r="H40" s="1"/>
      <c r="I40" s="64" t="s">
        <v>49</v>
      </c>
      <c r="J40" s="66" t="str">
        <f>IFERROR(INDEX('TAB UI.e'!$B$2:$HA$35,MATCH('Indicatoren UI'!$I40,'TAB UI.e'!$A$2:$A$35,0),MATCH($C$2&amp;J$9,'TAB UI.e'!$B$1:$HC$1,0)),"")</f>
        <v/>
      </c>
      <c r="K40" s="66" t="str">
        <f>IFERROR(INDEX('TAB UI.e'!$B$2:$HA$35,MATCH('Indicatoren UI'!$I40,'TAB UI.e'!$A$2:$A$35,0),MATCH($C$2&amp;K$9,'TAB UI.e'!$B$1:$HC$1,0)),"")</f>
        <v/>
      </c>
      <c r="L40" s="66" t="str">
        <f>IFERROR(INDEX('TAB UI.e'!$B$2:$HA$35,MATCH('Indicatoren UI'!$I40,'TAB UI.e'!$A$2:$A$35,0),MATCH($C$2&amp;L$9,'TAB UI.e'!$B$1:$HC$1,0)),"")</f>
        <v/>
      </c>
      <c r="M40" s="66" t="str">
        <f>IFERROR(INDEX('TAB UI.e'!$B$2:$HA$35,MATCH('Indicatoren UI'!$I40,'TAB UI.e'!$A$2:$A$35,0),MATCH($C$2&amp;M$9,'TAB UI.e'!$B$1:$HC$1,0)),"")</f>
        <v/>
      </c>
      <c r="N40" s="66" t="str">
        <f>IFERROR(INDEX('TAB UI.e'!$B$2:$HA$35,MATCH('Indicatoren UI'!$I40,'TAB UI.e'!$A$2:$A$35,0),MATCH($C$2&amp;N$9,'TAB UI.e'!$B$1:$HC$1,0)),"")</f>
        <v/>
      </c>
      <c r="O40" s="1"/>
      <c r="P40" s="66" t="e">
        <f t="shared" si="0"/>
        <v>#DIV/0!</v>
      </c>
      <c r="Q40" s="2"/>
      <c r="R40" s="66" t="e">
        <f t="shared" si="1"/>
        <v>#VALUE!</v>
      </c>
      <c r="S40" s="2"/>
    </row>
    <row r="41" spans="1:19" x14ac:dyDescent="0.3">
      <c r="A41" s="2"/>
      <c r="B41" s="1"/>
      <c r="C41" s="89" t="str">
        <f>IFERROR(INDEX('TAB UI'!$B$2:$IB$35,MATCH('Indicatoren UI'!$B41,'TAB UI'!$A$2:$A$35,0),MATCH($C$2&amp;C$9,'TAB UI'!$B$1:$IB$1,0)),"")</f>
        <v/>
      </c>
      <c r="D41" s="89" t="str">
        <f>IFERROR(INDEX('TAB UI'!$B$2:$IB$35,MATCH('Indicatoren UI'!$B41,'TAB UI'!$A$2:$A$35,0),MATCH($C$2&amp;D$9,'TAB UI'!$B$1:$IB$1,0)),"")</f>
        <v/>
      </c>
      <c r="E41" s="89" t="str">
        <f>IFERROR(INDEX('TAB UI'!$B$2:$IB$35,MATCH('Indicatoren UI'!$B41,'TAB UI'!$A$2:$A$35,0),MATCH($C$2&amp;E$9,'TAB UI'!$B$1:$IB$1,0)),"")</f>
        <v/>
      </c>
      <c r="F41" s="89" t="str">
        <f>IFERROR(INDEX('TAB UI'!$B$2:$IB$35,MATCH('Indicatoren UI'!$B41,'TAB UI'!$A$2:$A$35,0),MATCH($C$2&amp;F$9,'TAB UI'!$B$1:$IB$1,0)),"")</f>
        <v/>
      </c>
      <c r="G41" s="89" t="str">
        <f>IFERROR(INDEX('TAB UI'!$B$2:$IB$35,MATCH('Indicatoren UI'!$B41,'TAB UI'!$A$2:$A$35,0),MATCH($C$2&amp;G$9,'TAB UI'!$B$1:$IB$1,0)),"")</f>
        <v/>
      </c>
      <c r="H41" s="1"/>
      <c r="I41" s="1"/>
      <c r="J41" s="67" t="str">
        <f>IFERROR(INDEX('TAB UI.e'!$B$2:$HA$35,MATCH('Indicatoren UI'!$I41,'TAB UI.e'!$A$2:$A$35,0),MATCH($C$2&amp;J$9,'TAB UI.e'!$B$1:$HC$1,0)),"")</f>
        <v/>
      </c>
      <c r="K41" s="67" t="str">
        <f>IFERROR(INDEX('TAB UI.e'!$B$2:$HA$35,MATCH('Indicatoren UI'!$I41,'TAB UI.e'!$A$2:$A$35,0),MATCH($C$2&amp;K$9,'TAB UI.e'!$B$1:$HC$1,0)),"")</f>
        <v/>
      </c>
      <c r="L41" s="67" t="str">
        <f>IFERROR(INDEX('TAB UI.e'!$B$2:$HA$35,MATCH('Indicatoren UI'!$I41,'TAB UI.e'!$A$2:$A$35,0),MATCH($C$2&amp;L$9,'TAB UI.e'!$B$1:$HC$1,0)),"")</f>
        <v/>
      </c>
      <c r="M41" s="67" t="str">
        <f>IFERROR(INDEX('TAB UI.e'!$B$2:$HA$35,MATCH('Indicatoren UI'!$I41,'TAB UI.e'!$A$2:$A$35,0),MATCH($C$2&amp;M$9,'TAB UI.e'!$B$1:$HC$1,0)),"")</f>
        <v/>
      </c>
      <c r="N41" s="67" t="str">
        <f>IFERROR(INDEX('TAB UI.e'!$B$2:$HA$35,MATCH('Indicatoren UI'!$I41,'TAB UI.e'!$A$2:$A$35,0),MATCH($C$2&amp;N$9,'TAB UI.e'!$B$1:$HC$1,0)),"")</f>
        <v/>
      </c>
      <c r="O41" s="1"/>
      <c r="P41" s="70"/>
      <c r="Q41" s="2"/>
      <c r="R41" s="70"/>
      <c r="S41" s="2"/>
    </row>
    <row r="42" spans="1:19" x14ac:dyDescent="0.3">
      <c r="A42" s="2"/>
      <c r="B42" s="38" t="s">
        <v>54</v>
      </c>
      <c r="C42" s="86">
        <f>IFERROR(INDEX('TAB UI'!$B$2:$IB$35,MATCH('Indicatoren UI'!$B42,'TAB UI'!$A$2:$A$35,0),MATCH($C$2&amp;C$9,'TAB UI'!$B$1:$IB$1,0)),"")</f>
        <v>12.40000002</v>
      </c>
      <c r="D42" s="86">
        <f>IFERROR(INDEX('TAB UI'!$B$2:$IB$35,MATCH('Indicatoren UI'!$B42,'TAB UI'!$A$2:$A$35,0),MATCH($C$2&amp;D$9,'TAB UI'!$B$1:$IB$1,0)),"")</f>
        <v>14.778325128078801</v>
      </c>
      <c r="E42" s="86">
        <f>IFERROR(INDEX('TAB UI'!$B$2:$IB$35,MATCH('Indicatoren UI'!$B42,'TAB UI'!$A$2:$A$35,0),MATCH($C$2&amp;E$9,'TAB UI'!$B$1:$IB$1,0)),"")</f>
        <v>14.131218554794501</v>
      </c>
      <c r="F42" s="5">
        <f>IFERROR(INDEX('TAB UI'!$B$2:$IB$35,MATCH('Indicatoren UI'!$B42,'TAB UI'!$A$2:$A$35,0),MATCH($C$2&amp;F$9,'TAB UI'!$B$1:$IB$1,0)),"")</f>
        <v>15.039434378569499</v>
      </c>
      <c r="G42" s="86">
        <f>IFERROR(INDEX('TAB UI'!$B$2:$IB$35,MATCH('Indicatoren UI'!$B42,'TAB UI'!$A$2:$A$35,0),MATCH($C$2&amp;G$9,'TAB UI'!$B$1:$IB$1,0)),"")</f>
        <v>16.738594278976603</v>
      </c>
      <c r="H42" s="1"/>
      <c r="I42" s="38" t="s">
        <v>54</v>
      </c>
      <c r="J42" s="66" t="str">
        <f>IFERROR(INDEX('TAB UI.e'!$B$2:$HA$35,MATCH('Indicatoren UI'!$I42,'TAB UI.e'!$A$2:$A$35,0),MATCH($C$2&amp;J$9,'TAB UI.e'!$B$1:$HC$1,0)),"")</f>
        <v/>
      </c>
      <c r="K42" s="66" t="str">
        <f>IFERROR(INDEX('TAB UI.e'!$B$2:$HA$35,MATCH('Indicatoren UI'!$I42,'TAB UI.e'!$A$2:$A$35,0),MATCH($C$2&amp;K$9,'TAB UI.e'!$B$1:$HC$1,0)),"")</f>
        <v/>
      </c>
      <c r="L42" s="66" t="str">
        <f>IFERROR(INDEX('TAB UI.e'!$B$2:$HA$35,MATCH('Indicatoren UI'!$I42,'TAB UI.e'!$A$2:$A$35,0),MATCH($C$2&amp;L$9,'TAB UI.e'!$B$1:$HC$1,0)),"")</f>
        <v/>
      </c>
      <c r="M42" s="66" t="str">
        <f>IFERROR(INDEX('TAB UI.e'!$B$2:$HA$35,MATCH('Indicatoren UI'!$I42,'TAB UI.e'!$A$2:$A$35,0),MATCH($C$2&amp;M$9,'TAB UI.e'!$B$1:$HC$1,0)),"")</f>
        <v/>
      </c>
      <c r="N42" s="66" t="str">
        <f>IFERROR(INDEX('TAB UI.e'!$B$2:$HA$35,MATCH('Indicatoren UI'!$I42,'TAB UI.e'!$A$2:$A$35,0),MATCH($C$2&amp;N$9,'TAB UI.e'!$B$1:$HC$1,0)),"")</f>
        <v/>
      </c>
      <c r="O42" s="1"/>
      <c r="P42" s="66">
        <f>F42/C42</f>
        <v>1.2128576092187378</v>
      </c>
      <c r="Q42" s="2"/>
      <c r="R42" s="66" t="e">
        <f>M42/J42</f>
        <v>#VALUE!</v>
      </c>
      <c r="S42" s="2"/>
    </row>
    <row r="43" spans="1:19" x14ac:dyDescent="0.3">
      <c r="A43" s="2"/>
      <c r="B43" s="1"/>
      <c r="C43" s="1"/>
      <c r="D43" s="1"/>
      <c r="E43" s="1"/>
      <c r="F43" s="1"/>
      <c r="G43" s="1"/>
      <c r="H43" s="1"/>
      <c r="I43" s="1"/>
      <c r="J43" s="1"/>
      <c r="K43" s="1"/>
      <c r="L43" s="1"/>
      <c r="M43" s="1"/>
      <c r="N43" s="1"/>
      <c r="O43" s="1"/>
      <c r="P43" s="2"/>
      <c r="Q43" s="2"/>
      <c r="R43" s="2"/>
      <c r="S43" s="2"/>
    </row>
    <row r="45" spans="1:19" x14ac:dyDescent="0.3">
      <c r="F45" s="91"/>
    </row>
    <row r="46" spans="1:19" x14ac:dyDescent="0.3">
      <c r="F46" s="91"/>
      <c r="M46" s="90"/>
    </row>
    <row r="47" spans="1:19" x14ac:dyDescent="0.3">
      <c r="M47" s="90"/>
    </row>
  </sheetData>
  <mergeCells count="12">
    <mergeCell ref="B7:G7"/>
    <mergeCell ref="I7:N7"/>
    <mergeCell ref="C8:G8"/>
    <mergeCell ref="J8:N8"/>
    <mergeCell ref="C4:D4"/>
    <mergeCell ref="E4:F4"/>
    <mergeCell ref="G4:H4"/>
    <mergeCell ref="J4:K4"/>
    <mergeCell ref="C5:D5"/>
    <mergeCell ref="E5:F5"/>
    <mergeCell ref="G5:H5"/>
    <mergeCell ref="J5:K5"/>
  </mergeCells>
  <conditionalFormatting sqref="B10:G40 C42:G42">
    <cfRule type="containsBlanks" dxfId="16" priority="6">
      <formula>LEN(TRIM(B10))=0</formula>
    </cfRule>
  </conditionalFormatting>
  <conditionalFormatting sqref="I10:I40">
    <cfRule type="containsBlanks" dxfId="15" priority="5">
      <formula>LEN(TRIM(I10))=0</formula>
    </cfRule>
  </conditionalFormatting>
  <conditionalFormatting sqref="J10:N42">
    <cfRule type="containsBlanks" dxfId="14" priority="7">
      <formula>LEN(TRIM(J10))=0</formula>
    </cfRule>
  </conditionalFormatting>
  <conditionalFormatting sqref="P10:P40">
    <cfRule type="containsBlanks" dxfId="13" priority="4">
      <formula>LEN(TRIM(P10))=0</formula>
    </cfRule>
  </conditionalFormatting>
  <conditionalFormatting sqref="P42">
    <cfRule type="containsBlanks" dxfId="12" priority="2">
      <formula>LEN(TRIM(P42))=0</formula>
    </cfRule>
  </conditionalFormatting>
  <conditionalFormatting sqref="R10:R40">
    <cfRule type="containsBlanks" dxfId="11" priority="3">
      <formula>LEN(TRIM(R10))=0</formula>
    </cfRule>
  </conditionalFormatting>
  <conditionalFormatting sqref="R42">
    <cfRule type="containsBlanks" dxfId="10" priority="1">
      <formula>LEN(TRIM(R42))=0</formula>
    </cfRule>
  </conditionalFormatting>
  <dataValidations count="1">
    <dataValidation type="list" allowBlank="1" showInputMessage="1" showErrorMessage="1" sqref="C2" xr:uid="{9CD11C0C-AB00-4B1A-A1B3-C51848C2C749}">
      <formula1>Indicatoren_UI</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2A411-94D6-4A35-8F9D-DA5AC28CBCF6}">
  <dimension ref="A1:AB92"/>
  <sheetViews>
    <sheetView zoomScale="115" zoomScaleNormal="70" workbookViewId="0">
      <selection activeCell="E3" sqref="E3"/>
    </sheetView>
  </sheetViews>
  <sheetFormatPr defaultColWidth="8.44140625" defaultRowHeight="14.4" x14ac:dyDescent="0.3"/>
  <cols>
    <col min="2" max="2" width="18.44140625" customWidth="1"/>
    <col min="3" max="5" width="7.44140625" customWidth="1"/>
    <col min="6" max="6" width="16.44140625" customWidth="1"/>
    <col min="7" max="7" width="7.44140625" customWidth="1"/>
    <col min="8" max="8" width="19" customWidth="1"/>
    <col min="9" max="11" width="7.44140625" customWidth="1"/>
    <col min="12" max="12" width="16.44140625" customWidth="1"/>
    <col min="13" max="14" width="8.44140625" customWidth="1"/>
  </cols>
  <sheetData>
    <row r="1" spans="1:28" x14ac:dyDescent="0.3">
      <c r="A1" s="25"/>
      <c r="B1" s="26"/>
      <c r="C1" s="26"/>
      <c r="D1" s="26"/>
      <c r="E1" s="26"/>
      <c r="F1" s="26"/>
      <c r="G1" s="26"/>
      <c r="H1" s="26"/>
      <c r="I1" s="26"/>
      <c r="J1" s="26"/>
      <c r="K1" s="26"/>
      <c r="L1" s="26"/>
      <c r="M1" s="26"/>
      <c r="N1" s="25"/>
      <c r="O1" s="26"/>
      <c r="P1" s="26"/>
      <c r="Q1" s="26"/>
      <c r="R1" s="26"/>
      <c r="S1" s="26"/>
      <c r="T1" s="26"/>
      <c r="U1" s="26"/>
      <c r="V1" s="26"/>
      <c r="W1" s="26"/>
      <c r="X1" s="26"/>
      <c r="Y1" s="26"/>
      <c r="Z1" s="26"/>
      <c r="AA1" s="26"/>
      <c r="AB1" s="27"/>
    </row>
    <row r="2" spans="1:28" x14ac:dyDescent="0.3">
      <c r="A2" s="12"/>
      <c r="B2" s="36" t="s">
        <v>51</v>
      </c>
      <c r="C2" s="37" t="s">
        <v>22</v>
      </c>
      <c r="D2" s="20" t="s">
        <v>54</v>
      </c>
      <c r="E2" s="96" t="s">
        <v>1331</v>
      </c>
      <c r="F2" s="21"/>
      <c r="G2" s="21"/>
      <c r="H2" s="21"/>
      <c r="I2" s="21"/>
      <c r="J2" s="21"/>
      <c r="K2" s="21"/>
      <c r="L2" s="22"/>
      <c r="M2" s="2"/>
      <c r="N2" s="12"/>
      <c r="O2" s="99" t="s">
        <v>52</v>
      </c>
      <c r="P2" s="100"/>
      <c r="Q2" s="100"/>
      <c r="R2" s="100"/>
      <c r="S2" s="100"/>
      <c r="T2" s="101"/>
      <c r="U2" s="2"/>
      <c r="V2" s="99" t="s">
        <v>53</v>
      </c>
      <c r="W2" s="118"/>
      <c r="X2" s="118"/>
      <c r="Y2" s="118"/>
      <c r="Z2" s="118"/>
      <c r="AA2" s="119"/>
      <c r="AB2" s="28"/>
    </row>
    <row r="3" spans="1:28" x14ac:dyDescent="0.3">
      <c r="A3" s="12"/>
      <c r="B3" s="36" t="s">
        <v>8</v>
      </c>
      <c r="C3" s="37">
        <v>2018</v>
      </c>
      <c r="D3" s="84"/>
      <c r="E3" s="96" t="s">
        <v>1332</v>
      </c>
      <c r="F3" s="84"/>
      <c r="G3" s="84"/>
      <c r="H3" s="84"/>
      <c r="I3" s="84"/>
      <c r="J3" s="84"/>
      <c r="K3" s="84"/>
      <c r="L3" s="23"/>
      <c r="M3" s="2"/>
      <c r="N3" s="12"/>
      <c r="O3" s="2"/>
      <c r="P3" s="2"/>
      <c r="Q3" s="2"/>
      <c r="R3" s="2"/>
      <c r="S3" s="2"/>
      <c r="T3" s="2"/>
      <c r="U3" s="2"/>
      <c r="V3" s="2"/>
      <c r="W3" s="2"/>
      <c r="X3" s="2"/>
      <c r="Y3" s="2"/>
      <c r="Z3" s="2"/>
      <c r="AA3" s="2"/>
      <c r="AB3" s="28"/>
    </row>
    <row r="4" spans="1:28" x14ac:dyDescent="0.3">
      <c r="A4" s="12"/>
      <c r="B4" s="10"/>
      <c r="C4" s="84"/>
      <c r="D4" s="84"/>
      <c r="E4" s="96"/>
      <c r="F4" s="84"/>
      <c r="G4" s="84"/>
      <c r="H4" s="84"/>
      <c r="I4" s="84"/>
      <c r="J4" s="84"/>
      <c r="K4" s="84"/>
      <c r="L4" s="23"/>
      <c r="M4" s="2"/>
      <c r="N4" s="12"/>
      <c r="O4" s="2"/>
      <c r="P4" s="2"/>
      <c r="Q4" s="2"/>
      <c r="R4" s="2"/>
      <c r="S4" s="2"/>
      <c r="T4" s="2"/>
      <c r="U4" s="2"/>
      <c r="V4" s="2"/>
      <c r="W4" s="2"/>
      <c r="X4" s="2"/>
      <c r="Y4" s="2"/>
      <c r="Z4" s="2"/>
      <c r="AA4" s="2"/>
      <c r="AB4" s="28"/>
    </row>
    <row r="5" spans="1:28" x14ac:dyDescent="0.3">
      <c r="A5" s="12"/>
      <c r="B5" s="10"/>
      <c r="C5" s="84"/>
      <c r="D5" s="84"/>
      <c r="E5" s="84"/>
      <c r="F5" s="84"/>
      <c r="G5" s="85"/>
      <c r="H5" s="84"/>
      <c r="I5" s="84"/>
      <c r="J5" s="84"/>
      <c r="K5" s="84"/>
      <c r="L5" s="23"/>
      <c r="M5" s="2"/>
      <c r="N5" s="12"/>
      <c r="O5" s="2"/>
      <c r="P5" s="2"/>
      <c r="Q5" s="2"/>
      <c r="R5" s="2"/>
      <c r="S5" s="2"/>
      <c r="T5" s="2"/>
      <c r="U5" s="2"/>
      <c r="V5" s="2"/>
      <c r="W5" s="2"/>
      <c r="X5" s="2"/>
      <c r="Y5" s="2"/>
      <c r="Z5" s="2"/>
      <c r="AA5" s="2"/>
      <c r="AB5" s="28"/>
    </row>
    <row r="6" spans="1:28" x14ac:dyDescent="0.3">
      <c r="A6" s="12"/>
      <c r="B6" s="10"/>
      <c r="C6" s="84"/>
      <c r="D6" s="84"/>
      <c r="E6" s="84"/>
      <c r="F6" s="84"/>
      <c r="G6" s="85"/>
      <c r="H6" s="84"/>
      <c r="I6" s="84"/>
      <c r="J6" s="84"/>
      <c r="K6" s="84"/>
      <c r="L6" s="23"/>
      <c r="M6" s="2"/>
      <c r="N6" s="12"/>
      <c r="O6" s="2"/>
      <c r="P6" s="2"/>
      <c r="Q6" s="2"/>
      <c r="R6" s="2"/>
      <c r="S6" s="2"/>
      <c r="T6" s="2"/>
      <c r="U6" s="2"/>
      <c r="V6" s="2"/>
      <c r="W6" s="2"/>
      <c r="X6" s="2"/>
      <c r="Y6" s="2"/>
      <c r="Z6" s="2"/>
      <c r="AA6" s="2"/>
      <c r="AB6" s="28"/>
    </row>
    <row r="7" spans="1:28" x14ac:dyDescent="0.3">
      <c r="A7" s="12"/>
      <c r="B7" s="10"/>
      <c r="C7" s="84"/>
      <c r="D7" s="84"/>
      <c r="E7" s="84"/>
      <c r="F7" s="84"/>
      <c r="G7" s="85"/>
      <c r="H7" s="84"/>
      <c r="I7" s="84"/>
      <c r="J7" s="84"/>
      <c r="K7" s="84"/>
      <c r="L7" s="23"/>
      <c r="M7" s="2"/>
      <c r="N7" s="12"/>
      <c r="O7" s="2"/>
      <c r="P7" s="2"/>
      <c r="Q7" s="2"/>
      <c r="R7" s="2"/>
      <c r="S7" s="2"/>
      <c r="T7" s="2"/>
      <c r="U7" s="2"/>
      <c r="V7" s="2"/>
      <c r="W7" s="2"/>
      <c r="X7" s="2"/>
      <c r="Y7" s="2"/>
      <c r="Z7" s="2"/>
      <c r="AA7" s="2"/>
      <c r="AB7" s="28"/>
    </row>
    <row r="8" spans="1:28" x14ac:dyDescent="0.3">
      <c r="A8" s="12"/>
      <c r="B8" s="10"/>
      <c r="C8" s="84"/>
      <c r="D8" s="84"/>
      <c r="E8" s="84"/>
      <c r="F8" s="84"/>
      <c r="G8" s="84"/>
      <c r="H8" s="84"/>
      <c r="I8" s="84"/>
      <c r="J8" s="84"/>
      <c r="K8" s="84"/>
      <c r="L8" s="23"/>
      <c r="M8" s="2"/>
      <c r="N8" s="12"/>
      <c r="O8" s="2"/>
      <c r="P8" s="2"/>
      <c r="Q8" s="2"/>
      <c r="R8" s="2"/>
      <c r="S8" s="2"/>
      <c r="T8" s="2"/>
      <c r="U8" s="2"/>
      <c r="V8" s="2"/>
      <c r="W8" s="2"/>
      <c r="X8" s="2"/>
      <c r="Y8" s="2"/>
      <c r="Z8" s="2"/>
      <c r="AA8" s="2"/>
      <c r="AB8" s="28"/>
    </row>
    <row r="9" spans="1:28" x14ac:dyDescent="0.3">
      <c r="A9" s="12"/>
      <c r="B9" s="43"/>
      <c r="C9" s="32"/>
      <c r="D9" s="32"/>
      <c r="E9" s="32"/>
      <c r="F9" s="32"/>
      <c r="G9" s="32"/>
      <c r="H9" s="32"/>
      <c r="I9" s="32"/>
      <c r="J9" s="32"/>
      <c r="K9" s="32"/>
      <c r="L9" s="33"/>
      <c r="M9" s="2"/>
      <c r="N9" s="12"/>
      <c r="O9" s="2"/>
      <c r="P9" s="2"/>
      <c r="Q9" s="2"/>
      <c r="R9" s="2"/>
      <c r="S9" s="2"/>
      <c r="T9" s="2"/>
      <c r="U9" s="2"/>
      <c r="V9" s="2"/>
      <c r="W9" s="2"/>
      <c r="X9" s="2"/>
      <c r="Y9" s="2"/>
      <c r="Z9" s="2"/>
      <c r="AA9" s="2"/>
      <c r="AB9" s="28"/>
    </row>
    <row r="10" spans="1:28" x14ac:dyDescent="0.3">
      <c r="A10" s="12"/>
      <c r="B10" s="117" t="s">
        <v>52</v>
      </c>
      <c r="C10" s="117"/>
      <c r="D10" s="117"/>
      <c r="E10" s="117"/>
      <c r="F10" s="117"/>
      <c r="G10" s="42"/>
      <c r="H10" s="117" t="s">
        <v>53</v>
      </c>
      <c r="I10" s="117"/>
      <c r="J10" s="117"/>
      <c r="K10" s="117"/>
      <c r="L10" s="117"/>
      <c r="M10" s="2"/>
      <c r="N10" s="12"/>
      <c r="O10" s="2"/>
      <c r="P10" s="2"/>
      <c r="Q10" s="2"/>
      <c r="R10" s="2"/>
      <c r="S10" s="2"/>
      <c r="T10" s="2"/>
      <c r="U10" s="2"/>
      <c r="V10" s="2"/>
      <c r="W10" s="2"/>
      <c r="X10" s="2"/>
      <c r="Y10" s="2"/>
      <c r="Z10" s="2"/>
      <c r="AA10" s="2"/>
      <c r="AB10" s="28"/>
    </row>
    <row r="11" spans="1:28" x14ac:dyDescent="0.3">
      <c r="A11" s="12"/>
      <c r="B11" s="40"/>
      <c r="C11" s="16"/>
      <c r="D11" s="16"/>
      <c r="E11" s="16"/>
      <c r="F11" s="17"/>
      <c r="G11" s="41"/>
      <c r="H11" s="40"/>
      <c r="I11" s="16"/>
      <c r="J11" s="16"/>
      <c r="K11" s="16"/>
      <c r="L11" s="17"/>
      <c r="M11" s="2"/>
      <c r="N11" s="12"/>
      <c r="O11" s="2"/>
      <c r="P11" s="2"/>
      <c r="Q11" s="2"/>
      <c r="R11" s="2"/>
      <c r="S11" s="2"/>
      <c r="T11" s="2"/>
      <c r="U11" s="2"/>
      <c r="V11" s="2"/>
      <c r="W11" s="2"/>
      <c r="X11" s="2"/>
      <c r="Y11" s="2"/>
      <c r="Z11" s="2"/>
      <c r="AA11" s="2"/>
      <c r="AB11" s="28"/>
    </row>
    <row r="12" spans="1:28" x14ac:dyDescent="0.3">
      <c r="A12" s="12"/>
      <c r="B12" s="14" t="s">
        <v>55</v>
      </c>
      <c r="C12" s="15" t="str">
        <f>C2</f>
        <v>Arnhem</v>
      </c>
      <c r="D12" s="15" t="s">
        <v>54</v>
      </c>
      <c r="E12" s="15"/>
      <c r="F12" s="17"/>
      <c r="G12" s="1"/>
      <c r="H12" s="14" t="s">
        <v>55</v>
      </c>
      <c r="I12" s="15" t="str">
        <f>C2</f>
        <v>Arnhem</v>
      </c>
      <c r="J12" s="15" t="s">
        <v>54</v>
      </c>
      <c r="K12" s="15"/>
      <c r="L12" s="17"/>
      <c r="M12" s="2"/>
      <c r="N12" s="12"/>
      <c r="O12" s="2"/>
      <c r="P12" s="2"/>
      <c r="Q12" s="2"/>
      <c r="R12" s="2"/>
      <c r="S12" s="2"/>
      <c r="T12" s="2"/>
      <c r="U12" s="2"/>
      <c r="V12" s="2"/>
      <c r="W12" s="2"/>
      <c r="X12" s="2"/>
      <c r="Y12" s="2"/>
      <c r="Z12" s="2"/>
      <c r="AA12" s="2"/>
      <c r="AB12" s="28"/>
    </row>
    <row r="13" spans="1:28" x14ac:dyDescent="0.3">
      <c r="A13" s="12"/>
      <c r="B13" s="3" t="s">
        <v>56</v>
      </c>
      <c r="C13" s="4">
        <f>IFERROR(INDEX('TAB Prolaps'!B2:HF35,MATCH(Regiobeeld!C2,'TAB Prolaps'!A2:A35,0),MATCH("p01."&amp;C3,'TAB Prolaps'!B1:HW1,0)),"")</f>
        <v>2.98622578635631</v>
      </c>
      <c r="D13" s="5">
        <f>IFERROR(INDEX('TAB Prolaps'!B2:HF35,MATCH(Regiobeeld!D2,'TAB Prolaps'!A2:A35,0),MATCH("p01."&amp;C3,'TAB Prolaps'!B1:HW1,0)),"")</f>
        <v>2.5229850658447002</v>
      </c>
      <c r="E13" s="5"/>
      <c r="F13" s="3" t="s">
        <v>57</v>
      </c>
      <c r="G13" s="1"/>
      <c r="H13" s="3" t="s">
        <v>56</v>
      </c>
      <c r="I13" s="4">
        <f>IFERROR(INDEX('TAB UI'!B2:HA35,MATCH(Regiobeeld!C2,'TAB UI'!A2:A35,0),MATCH("u01."&amp;C3,'TAB UI'!B1:HW1,0)),"")</f>
        <v>3.8860487882053998</v>
      </c>
      <c r="J13" s="5">
        <f>INDEX('TAB UI'!B2:HA35,MATCH(Regiobeeld!D2,'TAB UI'!A2:A35,0),MATCH("u01."&amp;C3,'TAB UI'!B1:HW1,0))</f>
        <v>3.73716665914595</v>
      </c>
      <c r="K13" s="5"/>
      <c r="L13" s="3" t="s">
        <v>57</v>
      </c>
      <c r="M13" s="2"/>
      <c r="N13" s="12"/>
      <c r="O13" s="2"/>
      <c r="P13" s="2"/>
      <c r="Q13" s="2"/>
      <c r="R13" s="2"/>
      <c r="S13" s="2"/>
      <c r="T13" s="2"/>
      <c r="U13" s="2"/>
      <c r="V13" s="2"/>
      <c r="W13" s="2"/>
      <c r="X13" s="2"/>
      <c r="Y13" s="2"/>
      <c r="Z13" s="2"/>
      <c r="AA13" s="2"/>
      <c r="AB13" s="28"/>
    </row>
    <row r="14" spans="1:28" x14ac:dyDescent="0.3">
      <c r="A14" s="12"/>
      <c r="B14" s="3" t="s">
        <v>58</v>
      </c>
      <c r="C14" s="6">
        <f>IFERROR(INDEX('TAB Prolaps'!B2:HF35,MATCH(Regiobeeld!C2,'TAB Prolaps'!A2:A35,0),MATCH("p05."&amp;C3,'TAB Prolaps'!B1:HW1,0)),"")</f>
        <v>174.49526813880101</v>
      </c>
      <c r="D14" s="6">
        <f>IFERROR(INDEX('TAB Prolaps'!B2:HF35,MATCH(Regiobeeld!D2,'TAB Prolaps'!A2:A35,0),MATCH("p05."&amp;C3,'TAB Prolaps'!B1:HW1,0)),"")</f>
        <v>153.200869565217</v>
      </c>
      <c r="E14" s="6"/>
      <c r="F14" s="3" t="s">
        <v>59</v>
      </c>
      <c r="G14" s="1"/>
      <c r="H14" s="3" t="s">
        <v>58</v>
      </c>
      <c r="I14" s="6">
        <f>IFERROR(INDEX('TAB UI'!B2:HA35,MATCH(Regiobeeld!C2,'TAB UI'!A2:A35,0),MATCH("u05."&amp;C3,'TAB UI'!B1:HW1,0)),"")</f>
        <v>101.064367816092</v>
      </c>
      <c r="J14" s="6">
        <f>INDEX('TAB UI'!B2:HA35,MATCH(Regiobeeld!D2,'TAB UI'!A2:A35,0),MATCH("u05."&amp;C3,'TAB UI'!B1:HW1,0))</f>
        <v>82.217247420673502</v>
      </c>
      <c r="K14" s="6"/>
      <c r="L14" s="3" t="s">
        <v>59</v>
      </c>
      <c r="M14" s="2"/>
      <c r="N14" s="12"/>
      <c r="O14" s="2"/>
      <c r="P14" s="2"/>
      <c r="Q14" s="2"/>
      <c r="R14" s="2"/>
      <c r="S14" s="2"/>
      <c r="T14" s="2"/>
      <c r="U14" s="2"/>
      <c r="V14" s="2"/>
      <c r="W14" s="2"/>
      <c r="X14" s="2"/>
      <c r="Y14" s="2"/>
      <c r="Z14" s="2"/>
      <c r="AA14" s="2"/>
      <c r="AB14" s="28"/>
    </row>
    <row r="15" spans="1:28" x14ac:dyDescent="0.3">
      <c r="A15" s="12"/>
      <c r="B15" s="3" t="s">
        <v>60</v>
      </c>
      <c r="C15" s="5">
        <f>IFERROR(INDEX('TAB Prolaps'!B2:HF35,MATCH(Regiobeeld!C2,'TAB Prolaps'!A2:A35,0),MATCH("p04."&amp;C3,'TAB Prolaps'!B1:HW1,0)),"")</f>
        <v>2.5369127516778498</v>
      </c>
      <c r="D15" s="5">
        <f>IFERROR(INDEX('TAB Prolaps'!B2:HF35,MATCH(Regiobeeld!D2,'TAB Prolaps'!A2:A35,0),MATCH("p04."&amp;C3,'TAB Prolaps'!B1:HW1,0)),"")</f>
        <v>2.6062421185372</v>
      </c>
      <c r="E15" s="5"/>
      <c r="F15" s="3" t="s">
        <v>61</v>
      </c>
      <c r="G15" s="1"/>
      <c r="H15" s="3" t="s">
        <v>60</v>
      </c>
      <c r="I15" s="5">
        <f>IFERROR(INDEX('TAB UI'!B2:HA35,MATCH(Regiobeeld!C2,'TAB UI'!A2:A35,0),MATCH("u04."&amp;C3,'TAB UI'!B1:HW1,0)),"")</f>
        <v>1.95897435897436</v>
      </c>
      <c r="J15" s="5">
        <f>INDEX('TAB UI'!B2:HA35,MATCH(Regiobeeld!D2,'TAB UI'!A2:A35,0),MATCH("u04."&amp;C3,'TAB UI'!B1:HW1,0))</f>
        <v>1.89190924657534</v>
      </c>
      <c r="K15" s="5"/>
      <c r="L15" s="3" t="s">
        <v>61</v>
      </c>
      <c r="M15" s="2"/>
      <c r="N15" s="12"/>
      <c r="O15" s="2"/>
      <c r="P15" s="2"/>
      <c r="Q15" s="2"/>
      <c r="R15" s="2"/>
      <c r="S15" s="2"/>
      <c r="T15" s="2"/>
      <c r="U15" s="2"/>
      <c r="V15" s="2"/>
      <c r="W15" s="2"/>
      <c r="X15" s="2"/>
      <c r="Y15" s="2"/>
      <c r="Z15" s="2"/>
      <c r="AA15" s="2"/>
      <c r="AB15" s="28"/>
    </row>
    <row r="16" spans="1:28" x14ac:dyDescent="0.3">
      <c r="A16" s="12"/>
      <c r="B16" s="3" t="s">
        <v>62</v>
      </c>
      <c r="C16" s="7">
        <f>IFERROR(INDEX('TAB Prolaps'!B2:HF35,MATCH(Regiobeeld!C2,'TAB Prolaps'!A2:A35,0),MATCH("p03."&amp;C3,'TAB Prolaps'!B1:HW1,0))/100,"")</f>
        <v>0.13953488372093001</v>
      </c>
      <c r="D16" s="7">
        <f>IFERROR(INDEX('TAB Prolaps'!B2:HF35,MATCH(Regiobeeld!D2,'TAB Prolaps'!A2:A35,0),MATCH("p03."&amp;C3,'TAB Prolaps'!B1:HW1,0))/100,"")</f>
        <v>8.1283089380255399E-2</v>
      </c>
      <c r="E16" s="7"/>
      <c r="F16" s="3" t="s">
        <v>63</v>
      </c>
      <c r="G16" s="1"/>
      <c r="H16" s="3" t="s">
        <v>62</v>
      </c>
      <c r="I16" s="7">
        <f>IFERROR(INDEX('TAB UI'!B2:HA35,MATCH(Regiobeeld!C2,'TAB UI'!A2:A35,0),MATCH("u03."&amp;C3,'TAB UI'!B1:HW1,0))/100,"")</f>
        <v>0.12686567164179099</v>
      </c>
      <c r="J16" s="7">
        <f>INDEX('TAB UI'!B2:HA35,MATCH(Regiobeeld!D2,'TAB UI'!A2:A35,0),MATCH("u03."&amp;C3,'TAB UI'!B1:HW1,0))/100</f>
        <v>8.4208315833683295E-2</v>
      </c>
      <c r="K16" s="7"/>
      <c r="L16" s="3" t="s">
        <v>63</v>
      </c>
      <c r="M16" s="2"/>
      <c r="N16" s="12"/>
      <c r="O16" s="2"/>
      <c r="P16" s="2"/>
      <c r="Q16" s="2"/>
      <c r="R16" s="2"/>
      <c r="S16" s="2"/>
      <c r="T16" s="2"/>
      <c r="U16" s="2"/>
      <c r="V16" s="2"/>
      <c r="W16" s="2"/>
      <c r="X16" s="2"/>
      <c r="Y16" s="2"/>
      <c r="Z16" s="2"/>
      <c r="AA16" s="2"/>
      <c r="AB16" s="28"/>
    </row>
    <row r="17" spans="1:28" x14ac:dyDescent="0.3">
      <c r="A17" s="12"/>
      <c r="B17" s="3" t="s">
        <v>64</v>
      </c>
      <c r="C17" s="7">
        <f>IFERROR((INDEX('TAB Prolaps'!B2:HF35,MATCH(Regiobeeld!C2,'TAB Prolaps'!A2:A35,0),MATCH("p11."&amp;C3,'TAB Prolaps'!B1:HW1,0))/100),"")</f>
        <v>0.42271293375394303</v>
      </c>
      <c r="D17" s="7">
        <f>IFERROR((INDEX('TAB Prolaps'!B2:HF35,MATCH(Regiobeeld!D2,'TAB Prolaps'!A2:A35,0),MATCH("p11."&amp;C3,'TAB Prolaps'!B1:HW1,0))/100),"")</f>
        <v>0.46231884057971001</v>
      </c>
      <c r="E17" s="7"/>
      <c r="F17" s="3" t="s">
        <v>63</v>
      </c>
      <c r="G17" s="1"/>
      <c r="H17" s="3" t="s">
        <v>64</v>
      </c>
      <c r="I17" s="7">
        <f>IFERROR(INDEX('TAB UI'!B2:HA35,MATCH(Regiobeeld!C2,'TAB UI'!A2:A35,0),MATCH("u11."&amp;C3,'TAB UI'!B1:HW1,0))/100,"")</f>
        <v>8.04597701149425E-2</v>
      </c>
      <c r="J17" s="7">
        <f>INDEX('TAB UI'!B2:HA35,MATCH(Regiobeeld!D2,'TAB UI'!A2:A35,0),MATCH("u11."&amp;C3,'TAB UI'!B1:HW1,0))/100</f>
        <v>9.0519758613977E-2</v>
      </c>
      <c r="K17" s="7"/>
      <c r="L17" s="3" t="s">
        <v>63</v>
      </c>
      <c r="M17" s="2"/>
      <c r="N17" s="12"/>
      <c r="O17" s="2"/>
      <c r="P17" s="2"/>
      <c r="Q17" s="2"/>
      <c r="R17" s="2"/>
      <c r="S17" s="2"/>
      <c r="T17" s="2"/>
      <c r="U17" s="2"/>
      <c r="V17" s="2"/>
      <c r="W17" s="2"/>
      <c r="X17" s="2"/>
      <c r="Y17" s="2"/>
      <c r="Z17" s="2"/>
      <c r="AA17" s="2"/>
      <c r="AB17" s="28"/>
    </row>
    <row r="18" spans="1:28" x14ac:dyDescent="0.3">
      <c r="A18" s="12"/>
      <c r="B18" s="3" t="s">
        <v>65</v>
      </c>
      <c r="C18" s="7" t="str">
        <f>IFERROR(INDEX('TAB Prolaps'!B2:HF35,MATCH(Regiobeeld!C2,'TAB Prolaps'!A2:A35,0),MATCH("p12."&amp;C3,'TAB Prolaps'!B1:HW1,0))/100,"")</f>
        <v/>
      </c>
      <c r="D18" s="7">
        <f>IFERROR(INDEX('TAB Prolaps'!B2:HF35,MATCH(Regiobeeld!D2,'TAB Prolaps'!A2:A35,0),MATCH("p12."&amp;C3,'TAB Prolaps'!B1:HW1,0))/100,"")</f>
        <v>4.0579710144927505E-2</v>
      </c>
      <c r="E18" s="7"/>
      <c r="F18" s="3" t="s">
        <v>63</v>
      </c>
      <c r="G18" s="1"/>
      <c r="H18" s="3" t="s">
        <v>65</v>
      </c>
      <c r="I18" s="7">
        <f>IFERROR(INDEX('TAB UI'!B2:HA35,MATCH(Regiobeeld!C2,'TAB UI'!A2:A35,0),MATCH("u12."&amp;C3,'TAB UI'!B1:HW1,0))/100,"")</f>
        <v>8.9655172413793102E-2</v>
      </c>
      <c r="J18" s="7">
        <f>INDEX('TAB UI'!B2:HA35,MATCH(Regiobeeld!D2,'TAB UI'!A2:A35,0),MATCH("u12."&amp;C3,'TAB UI'!B1:HW1,0))/100</f>
        <v>0.107066381156317</v>
      </c>
      <c r="K18" s="7"/>
      <c r="L18" s="3" t="s">
        <v>63</v>
      </c>
      <c r="M18" s="2"/>
      <c r="N18" s="12"/>
      <c r="O18" s="2"/>
      <c r="P18" s="2"/>
      <c r="Q18" s="2"/>
      <c r="R18" s="2"/>
      <c r="S18" s="2"/>
      <c r="T18" s="2"/>
      <c r="U18" s="2"/>
      <c r="V18" s="2"/>
      <c r="W18" s="2"/>
      <c r="X18" s="2"/>
      <c r="Y18" s="2"/>
      <c r="Z18" s="2"/>
      <c r="AA18" s="2"/>
      <c r="AB18" s="28"/>
    </row>
    <row r="19" spans="1:28" x14ac:dyDescent="0.3">
      <c r="A19" s="12"/>
      <c r="B19" s="11" t="s">
        <v>66</v>
      </c>
      <c r="C19" s="24" t="str">
        <f>C2</f>
        <v>Arnhem</v>
      </c>
      <c r="D19" s="24" t="s">
        <v>54</v>
      </c>
      <c r="E19" s="24" t="s">
        <v>67</v>
      </c>
      <c r="F19" s="18"/>
      <c r="G19" s="1"/>
      <c r="H19" s="11" t="s">
        <v>66</v>
      </c>
      <c r="I19" s="24" t="str">
        <f>C2</f>
        <v>Arnhem</v>
      </c>
      <c r="J19" s="24" t="s">
        <v>54</v>
      </c>
      <c r="K19" s="24" t="s">
        <v>67</v>
      </c>
      <c r="L19" s="18"/>
      <c r="M19" s="2"/>
      <c r="N19" s="12"/>
      <c r="O19" s="2"/>
      <c r="P19" s="2"/>
      <c r="Q19" s="2"/>
      <c r="R19" s="2"/>
      <c r="S19" s="2"/>
      <c r="T19" s="2"/>
      <c r="U19" s="2"/>
      <c r="V19" s="2"/>
      <c r="W19" s="2"/>
      <c r="X19" s="2"/>
      <c r="Y19" s="2"/>
      <c r="Z19" s="2"/>
      <c r="AA19" s="2"/>
      <c r="AB19" s="28"/>
    </row>
    <row r="20" spans="1:28" x14ac:dyDescent="0.3">
      <c r="A20" s="12"/>
      <c r="B20" s="3" t="s">
        <v>68</v>
      </c>
      <c r="C20" s="5">
        <f>IFERROR(INDEX('TAB Prolaps'!B2:HF35,MATCH(Regiobeeld!C2,'TAB Prolaps'!A2:A35,0),MATCH("p14."&amp;C3,'TAB Prolaps'!B1:HW1,0)),"")</f>
        <v>1.0523429921127001</v>
      </c>
      <c r="D20" s="5">
        <f>IFERROR(INDEX('TAB Prolaps'!B2:HF35,MATCH(Regiobeeld!D2,'TAB Prolaps'!A2:A35,0),MATCH("p14."&amp;C3,'TAB Prolaps'!B1:HW1,0)),"")</f>
        <v>0.64280179295703277</v>
      </c>
      <c r="E20" s="3"/>
      <c r="F20" s="3" t="s">
        <v>69</v>
      </c>
      <c r="G20" s="1"/>
      <c r="H20" s="3" t="s">
        <v>68</v>
      </c>
      <c r="I20" s="5">
        <f>IFERROR(INDEX('TAB UI'!B2:HA35,MATCH(Regiobeeld!C2,'TAB UI'!A2:A35,0),MATCH("u14."&amp;C3,'TAB UI'!B1:HW1,0)),"")</f>
        <v>1.0523429921127001</v>
      </c>
      <c r="J20" s="5">
        <f>IFERROR(INDEX('TAB UI'!B2:HA35,MATCH(Regiobeeld!D2,'TAB UI'!A2:A35,0),MATCH("u14."&amp;C3,'TAB UI'!B1:HW1,0)),"")</f>
        <v>0.64280179295703277</v>
      </c>
      <c r="K20" s="3"/>
      <c r="L20" s="3" t="s">
        <v>69</v>
      </c>
      <c r="M20" s="2"/>
      <c r="N20" s="12"/>
      <c r="O20" s="2"/>
      <c r="P20" s="2"/>
      <c r="Q20" s="2"/>
      <c r="R20" s="2"/>
      <c r="S20" s="2"/>
      <c r="T20" s="2"/>
      <c r="U20" s="2"/>
      <c r="V20" s="2"/>
      <c r="W20" s="2"/>
      <c r="X20" s="2"/>
      <c r="Y20" s="2"/>
      <c r="Z20" s="2"/>
      <c r="AA20" s="2"/>
      <c r="AB20" s="28"/>
    </row>
    <row r="21" spans="1:28" x14ac:dyDescent="0.3">
      <c r="A21" s="12"/>
      <c r="B21" s="11" t="s">
        <v>70</v>
      </c>
      <c r="C21" s="24" t="str">
        <f>C2</f>
        <v>Arnhem</v>
      </c>
      <c r="D21" s="24" t="s">
        <v>54</v>
      </c>
      <c r="E21" s="24"/>
      <c r="F21" s="18"/>
      <c r="G21" s="1"/>
      <c r="H21" s="11" t="s">
        <v>70</v>
      </c>
      <c r="I21" s="24" t="str">
        <f>C2</f>
        <v>Arnhem</v>
      </c>
      <c r="J21" s="24" t="s">
        <v>54</v>
      </c>
      <c r="K21" s="24"/>
      <c r="L21" s="18"/>
      <c r="M21" s="2"/>
      <c r="N21" s="12"/>
      <c r="O21" s="2"/>
      <c r="P21" s="2"/>
      <c r="Q21" s="2"/>
      <c r="R21" s="2"/>
      <c r="S21" s="2"/>
      <c r="T21" s="2"/>
      <c r="U21" s="2"/>
      <c r="V21" s="2"/>
      <c r="W21" s="2"/>
      <c r="X21" s="2"/>
      <c r="Y21" s="2"/>
      <c r="Z21" s="2"/>
      <c r="AA21" s="2"/>
      <c r="AB21" s="28"/>
    </row>
    <row r="22" spans="1:28" x14ac:dyDescent="0.3">
      <c r="A22" s="12"/>
      <c r="B22" s="3" t="s">
        <v>71</v>
      </c>
      <c r="C22" s="92">
        <f>IFERROR(INDEX('TAB Prolaps'!B2:HF35,MATCH(Regiobeeld!C2,'TAB Prolaps'!A2:A35,0),MATCH("p17."&amp;C3,'TAB Prolaps'!B1:HW1,0)),"")</f>
        <v>53.623190000000001</v>
      </c>
      <c r="D22" s="92">
        <f>IFERROR(INDEX('TAB Prolaps'!B2:HF35,MATCH(Regiobeeld!D2,'TAB Prolaps'!A2:A35,0),MATCH("p17."&amp;C3,'TAB Prolaps'!B1:HW1,0)),"")</f>
        <v>45.8785258649675</v>
      </c>
      <c r="E22" s="8"/>
      <c r="F22" s="3" t="s">
        <v>1298</v>
      </c>
      <c r="G22" s="1"/>
      <c r="H22" s="3" t="s">
        <v>71</v>
      </c>
      <c r="I22" s="92">
        <f>IFERROR(INDEX('TAB UI'!B2:HA35,MATCH(Regiobeeld!C2,'TAB UI'!A2:A35,0),MATCH("u17."&amp;C3,'TAB UI'!B1:HW1,0)),"")</f>
        <v>2.8846150000000002</v>
      </c>
      <c r="J22" s="92">
        <f>INDEX('TAB UI'!B2:HA35,MATCH(Regiobeeld!D2,'TAB UI'!A2:A35,0),MATCH("u17."&amp;C3,'TAB UI'!B1:HW1,0))</f>
        <v>14.131218554794501</v>
      </c>
      <c r="K22" s="7"/>
      <c r="L22" s="3" t="s">
        <v>1298</v>
      </c>
      <c r="M22" s="2"/>
      <c r="N22" s="12"/>
      <c r="O22" s="2"/>
      <c r="P22" s="2"/>
      <c r="Q22" s="2"/>
      <c r="R22" s="2"/>
      <c r="S22" s="2"/>
      <c r="T22" s="2"/>
      <c r="U22" s="2"/>
      <c r="V22" s="2"/>
      <c r="W22" s="2"/>
      <c r="X22" s="2"/>
      <c r="Y22" s="2"/>
      <c r="Z22" s="2"/>
      <c r="AA22" s="2"/>
      <c r="AB22" s="28"/>
    </row>
    <row r="23" spans="1:28" x14ac:dyDescent="0.3">
      <c r="A23" s="12"/>
      <c r="B23" s="3" t="s">
        <v>73</v>
      </c>
      <c r="C23" s="92">
        <f>IFERROR((100-C22),"")</f>
        <v>46.376809999999999</v>
      </c>
      <c r="D23" s="92">
        <f>100-D22</f>
        <v>54.1214741350325</v>
      </c>
      <c r="E23" s="8"/>
      <c r="F23" s="3" t="s">
        <v>1298</v>
      </c>
      <c r="G23" s="1"/>
      <c r="H23" s="3" t="s">
        <v>73</v>
      </c>
      <c r="I23" s="86">
        <f>100-I22</f>
        <v>97.115385000000003</v>
      </c>
      <c r="J23" s="86">
        <f>100-J22</f>
        <v>85.868781445205499</v>
      </c>
      <c r="K23" s="9"/>
      <c r="L23" s="3" t="s">
        <v>1298</v>
      </c>
      <c r="M23" s="2"/>
      <c r="N23" s="12"/>
      <c r="O23" s="2"/>
      <c r="P23" s="2"/>
      <c r="Q23" s="2"/>
      <c r="R23" s="2"/>
      <c r="S23" s="2"/>
      <c r="T23" s="2"/>
      <c r="U23" s="2"/>
      <c r="V23" s="2"/>
      <c r="W23" s="2"/>
      <c r="X23" s="2"/>
      <c r="Y23" s="2"/>
      <c r="Z23" s="2"/>
      <c r="AA23" s="2"/>
      <c r="AB23" s="28"/>
    </row>
    <row r="24" spans="1:28" x14ac:dyDescent="0.3">
      <c r="A24" s="12"/>
      <c r="B24" s="3" t="s">
        <v>74</v>
      </c>
      <c r="C24" s="92">
        <f>IFERROR(INDEX('TAB Prolaps'!B2:HF35,MATCH(Regiobeeld!C2,'TAB Prolaps'!A2:A35,0),MATCH("p18."&amp;C3,'TAB Prolaps'!B1:HW1,0)),"")</f>
        <v>85</v>
      </c>
      <c r="D24" s="92">
        <f>IFERROR(INDEX('TAB Prolaps'!B2:HF35,MATCH(Regiobeeld!D2,'TAB Prolaps'!A2:A35,0),MATCH("p18."&amp;C3,'TAB Prolaps'!B1:HW1,0)),"")</f>
        <v>69.759207613314402</v>
      </c>
      <c r="E24" s="8"/>
      <c r="F24" s="3" t="s">
        <v>1298</v>
      </c>
      <c r="G24" s="1"/>
      <c r="H24" s="3" t="s">
        <v>74</v>
      </c>
      <c r="I24" s="92">
        <f>IFERROR(INDEX('TAB UI'!B2:HA35,MATCH(Regiobeeld!C2,'TAB UI'!A2:A35,0),MATCH("u18."&amp;C3,'TAB UI'!B1:HW1,0)),"")</f>
        <v>97.435900000000004</v>
      </c>
      <c r="J24" s="92">
        <f>INDEX('TAB UI'!B2:HA35,MATCH(Regiobeeld!D2,'TAB UI'!A2:A35,0),MATCH("u18."&amp;C3,'TAB UI'!B1:HW1,0))</f>
        <v>74.146341780487802</v>
      </c>
      <c r="K24" s="7"/>
      <c r="L24" s="3" t="s">
        <v>1298</v>
      </c>
      <c r="M24" s="2"/>
      <c r="N24" s="12"/>
      <c r="O24" s="2"/>
      <c r="P24" s="2"/>
      <c r="Q24" s="2"/>
      <c r="R24" s="2"/>
      <c r="S24" s="2"/>
      <c r="T24" s="2"/>
      <c r="U24" s="2"/>
      <c r="V24" s="2"/>
      <c r="W24" s="2"/>
      <c r="X24" s="2"/>
      <c r="Y24" s="2"/>
      <c r="Z24" s="2"/>
      <c r="AA24" s="2"/>
      <c r="AB24" s="28"/>
    </row>
    <row r="25" spans="1:28" x14ac:dyDescent="0.3">
      <c r="A25" s="12"/>
      <c r="B25" s="3" t="s">
        <v>75</v>
      </c>
      <c r="C25" s="92">
        <f>IFERROR(INDEX('TAB Prolaps'!B2:HF35,MATCH(Regiobeeld!C2,'TAB Prolaps'!A2:A35,0),MATCH("p19."&amp;C3,'TAB Prolaps'!B1:HW1,0)),"")</f>
        <v>12.5</v>
      </c>
      <c r="D25" s="92">
        <f>IFERROR(INDEX('TAB Prolaps'!B2:HF35,MATCH(Regiobeeld!D2,'TAB Prolaps'!A2:A35,0),MATCH("p19."&amp;C3,'TAB Prolaps'!B1:HW1,0)),"")</f>
        <v>27.478753031161503</v>
      </c>
      <c r="E25" s="8"/>
      <c r="F25" s="3" t="s">
        <v>1298</v>
      </c>
      <c r="G25" s="1"/>
      <c r="H25" s="3" t="s">
        <v>75</v>
      </c>
      <c r="I25" s="92">
        <f>IFERROR(INDEX('TAB UI'!B2:HA35,MATCH(Regiobeeld!C2,'TAB UI'!A2:A35,0),MATCH("u19."&amp;C3,'TAB UI'!B1:HW1,0)),"")</f>
        <v>0</v>
      </c>
      <c r="J25" s="92">
        <f>INDEX('TAB UI'!B2:HA35,MATCH(Regiobeeld!D2,'TAB UI'!A2:A35,0),MATCH("u19."&amp;C3,'TAB UI'!B1:HW1,0))</f>
        <v>23.841463460365901</v>
      </c>
      <c r="K25" s="7"/>
      <c r="L25" s="3" t="s">
        <v>1298</v>
      </c>
      <c r="M25" s="2"/>
      <c r="N25" s="12"/>
      <c r="O25" s="2"/>
      <c r="P25" s="2"/>
      <c r="Q25" s="2"/>
      <c r="R25" s="2"/>
      <c r="S25" s="2"/>
      <c r="T25" s="2"/>
      <c r="U25" s="2"/>
      <c r="V25" s="2"/>
      <c r="W25" s="2"/>
      <c r="X25" s="2"/>
      <c r="Y25" s="2"/>
      <c r="Z25" s="2"/>
      <c r="AA25" s="2"/>
      <c r="AB25" s="28"/>
    </row>
    <row r="26" spans="1:28" x14ac:dyDescent="0.3">
      <c r="A26" s="12"/>
      <c r="B26" s="3" t="s">
        <v>76</v>
      </c>
      <c r="C26" s="92">
        <f>IFERROR((100-C25-C24),"")</f>
        <v>2.5</v>
      </c>
      <c r="D26" s="92">
        <f>100-D25-D24</f>
        <v>2.7620393555240952</v>
      </c>
      <c r="E26" s="8"/>
      <c r="F26" s="3" t="s">
        <v>1298</v>
      </c>
      <c r="G26" s="1"/>
      <c r="H26" s="3" t="s">
        <v>76</v>
      </c>
      <c r="I26" s="92">
        <f>IFERROR(100-I25-I24,"")</f>
        <v>2.5640999999999963</v>
      </c>
      <c r="J26" s="92">
        <f>100-J25-J24</f>
        <v>2.012194759146297</v>
      </c>
      <c r="K26" s="7"/>
      <c r="L26" s="3" t="s">
        <v>1298</v>
      </c>
      <c r="M26" s="2"/>
      <c r="N26" s="12"/>
      <c r="O26" s="2"/>
      <c r="P26" s="2"/>
      <c r="Q26" s="2"/>
      <c r="R26" s="2"/>
      <c r="S26" s="2"/>
      <c r="T26" s="2"/>
      <c r="U26" s="2"/>
      <c r="V26" s="2"/>
      <c r="W26" s="2"/>
      <c r="X26" s="2"/>
      <c r="Y26" s="2"/>
      <c r="Z26" s="2"/>
      <c r="AA26" s="2"/>
      <c r="AB26" s="28"/>
    </row>
    <row r="27" spans="1:28" x14ac:dyDescent="0.3">
      <c r="A27" s="12"/>
      <c r="B27" s="3" t="s">
        <v>77</v>
      </c>
      <c r="C27" s="92">
        <f>IFERROR(INDEX('TAB Prolaps'!B2:HF35,MATCH(Regiobeeld!C2,'TAB Prolaps'!A2:A35,0),MATCH("p20."&amp;C3,'TAB Prolaps'!B1:HW1,0)),"")</f>
        <v>1.1713031</v>
      </c>
      <c r="D27" s="92">
        <f>IFERROR(INDEX('TAB Prolaps'!B2:HF35,MATCH(Regiobeeld!D2,'TAB Prolaps'!A2:A35,0),MATCH("p20."&amp;C3,'TAB Prolaps'!B1:HW1,0)),"")</f>
        <v>1.41945081410773</v>
      </c>
      <c r="E27" s="8"/>
      <c r="F27" s="3" t="s">
        <v>1299</v>
      </c>
      <c r="G27" s="1"/>
      <c r="H27" s="3" t="s">
        <v>77</v>
      </c>
      <c r="I27" s="92">
        <f>IFERROR(INDEX('TAB UI'!B2:HA35,MATCH(Regiobeeld!C2,'TAB UI'!A2:A35,0),MATCH("u20."&amp;C3,'TAB UI'!B1:HW1,0)),"")</f>
        <v>72.727270000000004</v>
      </c>
      <c r="J27" s="92">
        <f>INDEX('TAB UI'!B2:HA35,MATCH(Regiobeeld!D2,'TAB UI'!A2:A35,0),MATCH("u20."&amp;C3,'TAB UI'!B1:HW1,0))</f>
        <v>65.539275932044902</v>
      </c>
      <c r="K27" s="7"/>
      <c r="L27" s="3" t="s">
        <v>1298</v>
      </c>
      <c r="M27" s="2"/>
      <c r="N27" s="12"/>
      <c r="O27" s="2"/>
      <c r="P27" s="2"/>
      <c r="Q27" s="2"/>
      <c r="R27" s="2"/>
      <c r="S27" s="2"/>
      <c r="T27" s="2"/>
      <c r="U27" s="2"/>
      <c r="V27" s="2"/>
      <c r="W27" s="2"/>
      <c r="X27" s="2"/>
      <c r="Y27" s="2"/>
      <c r="Z27" s="2"/>
      <c r="AA27" s="2"/>
      <c r="AB27" s="28"/>
    </row>
    <row r="28" spans="1:28" x14ac:dyDescent="0.3">
      <c r="A28" s="12"/>
      <c r="B28" s="3" t="s">
        <v>1300</v>
      </c>
      <c r="C28" s="92">
        <f>IFERROR(INDEX('TAB Prolaps'!B2:HF35,MATCH(Regiobeeld!C2,'TAB Prolaps'!A2:A35,0),MATCH("p21."&amp;C3,'TAB Prolaps'!B1:HW1,0)),"")</f>
        <v>98.828699999999998</v>
      </c>
      <c r="D28" s="92">
        <f>IFERROR(INDEX('TAB Prolaps'!B2:HF35,MATCH(Regiobeeld!D2,'TAB Prolaps'!A2:A35,0),MATCH("p21."&amp;C3,'TAB Prolaps'!B1:HW1,0)),"")</f>
        <v>98.580549220231788</v>
      </c>
      <c r="E28" s="8"/>
      <c r="F28" s="3" t="s">
        <v>1299</v>
      </c>
      <c r="G28" s="1"/>
      <c r="H28" s="3" t="s">
        <v>1300</v>
      </c>
      <c r="I28" s="92">
        <f>IFERROR(INDEX('TAB UI'!B2:HA35,MATCH(Regiobeeld!C2,'TAB UI'!A2:A35,0),MATCH("u21."&amp;C3,'TAB UI'!B1:HW1,0)),"")</f>
        <v>27.272727000000003</v>
      </c>
      <c r="J28" s="92">
        <f>INDEX('TAB UI'!B2:HA35,MATCH(Regiobeeld!D2,'TAB UI'!A2:A35,0),MATCH("u21."&amp;C3,'TAB UI'!B1:HW1,0))</f>
        <v>34.460723345776202</v>
      </c>
      <c r="K28" s="7"/>
      <c r="L28" s="3" t="s">
        <v>1298</v>
      </c>
      <c r="M28" s="2"/>
      <c r="N28" s="12"/>
      <c r="O28" s="2"/>
      <c r="P28" s="2"/>
      <c r="Q28" s="2"/>
      <c r="R28" s="2"/>
      <c r="S28" s="2"/>
      <c r="T28" s="2"/>
      <c r="U28" s="2"/>
      <c r="V28" s="2"/>
      <c r="W28" s="2"/>
      <c r="X28" s="2"/>
      <c r="Y28" s="2"/>
      <c r="Z28" s="2"/>
      <c r="AA28" s="2"/>
      <c r="AB28" s="28"/>
    </row>
    <row r="29" spans="1:28" x14ac:dyDescent="0.3">
      <c r="A29" s="12"/>
      <c r="B29" s="11" t="s">
        <v>78</v>
      </c>
      <c r="C29" s="24" t="str">
        <f>C2</f>
        <v>Arnhem</v>
      </c>
      <c r="D29" s="24" t="s">
        <v>54</v>
      </c>
      <c r="E29" s="24" t="s">
        <v>67</v>
      </c>
      <c r="F29" s="18"/>
      <c r="G29" s="1"/>
      <c r="H29" s="11" t="s">
        <v>78</v>
      </c>
      <c r="I29" s="24" t="str">
        <f>C2</f>
        <v>Arnhem</v>
      </c>
      <c r="J29" s="24" t="s">
        <v>54</v>
      </c>
      <c r="K29" s="24" t="s">
        <v>67</v>
      </c>
      <c r="L29" s="19"/>
      <c r="M29" s="2"/>
      <c r="N29" s="12"/>
      <c r="O29" s="2"/>
      <c r="P29" s="2"/>
      <c r="Q29" s="2"/>
      <c r="R29" s="2"/>
      <c r="S29" s="2"/>
      <c r="T29" s="2"/>
      <c r="U29" s="2"/>
      <c r="V29" s="2"/>
      <c r="W29" s="2"/>
      <c r="X29" s="2"/>
      <c r="Y29" s="2"/>
      <c r="Z29" s="2"/>
      <c r="AA29" s="2"/>
      <c r="AB29" s="28"/>
    </row>
    <row r="30" spans="1:28" x14ac:dyDescent="0.3">
      <c r="A30" s="12"/>
      <c r="B30" s="3" t="s">
        <v>79</v>
      </c>
      <c r="C30" s="5">
        <f>IFERROR(INDEX('TAB Prolaps'!B2:HF35,MATCH(Regiobeeld!C2,'TAB Prolaps'!A2:A35,0),MATCH("p22."&amp;C3,'TAB Prolaps'!B1:HW1,0)),"")</f>
        <v>4.1397781433210996</v>
      </c>
      <c r="D30" s="5">
        <f>IFERROR(INDEX('TAB Prolaps'!B2:HF35,MATCH(Regiobeeld!D2,'TAB Prolaps'!A2:A35,0),MATCH("p22."&amp;C3,'TAB Prolaps'!B1:HW1,0)),"")</f>
        <v>4.2500963567053001</v>
      </c>
      <c r="E30" s="8">
        <f>IFERROR((C30/D30)-1,"")</f>
        <v>-2.5956638185426928E-2</v>
      </c>
      <c r="F30" s="3" t="s">
        <v>69</v>
      </c>
      <c r="G30" s="1"/>
      <c r="H30" s="3" t="s">
        <v>80</v>
      </c>
      <c r="I30" s="5">
        <f>IFERROR(INDEX('TAB UI'!B2:HA35,MATCH(Regiobeeld!C2,'TAB UI'!A2:A35,0),MATCH("u22."&amp;C3,'TAB UI'!B1:HW1,0)),"")</f>
        <v>4.1397781433210996</v>
      </c>
      <c r="J30" s="5">
        <f>INDEX('TAB UI'!B2:HA35,MATCH(Regiobeeld!D2,'TAB UI'!A2:A35,0),MATCH("u22."&amp;C3,'TAB UI'!B1:HW1,0))</f>
        <v>4.2500963567053001</v>
      </c>
      <c r="K30" s="8">
        <f>IFERROR((I30/J30)-1,"")</f>
        <v>-2.5956638185426928E-2</v>
      </c>
      <c r="L30" s="3" t="s">
        <v>81</v>
      </c>
      <c r="M30" s="2"/>
      <c r="N30" s="12"/>
      <c r="O30" s="2"/>
      <c r="P30" s="2"/>
      <c r="Q30" s="2"/>
      <c r="R30" s="2"/>
      <c r="S30" s="2"/>
      <c r="T30" s="2"/>
      <c r="U30" s="2"/>
      <c r="V30" s="2"/>
      <c r="W30" s="2"/>
      <c r="X30" s="2"/>
      <c r="Y30" s="2"/>
      <c r="Z30" s="2"/>
      <c r="AA30" s="2"/>
      <c r="AB30" s="28"/>
    </row>
    <row r="31" spans="1:28" x14ac:dyDescent="0.3">
      <c r="A31" s="12"/>
      <c r="B31" s="3" t="s">
        <v>82</v>
      </c>
      <c r="C31" s="5">
        <f>IFERROR(INDEX('TAB Prolaps'!B2:HF35,MATCH(Regiobeeld!C2,'TAB Prolaps'!A2:A35,0),MATCH("p36."&amp;C3,'TAB Prolaps'!B1:HW1,0)),"")</f>
        <v>1.14724366274411</v>
      </c>
      <c r="D31" s="5">
        <f>IFERROR(INDEX('TAB Prolaps'!B2:HF35,MATCH(Regiobeeld!D2,'TAB Prolaps'!A2:A35,0),MATCH("p36."&amp;C3,'TAB Prolaps'!B1:HW1,0)),"")</f>
        <v>1.1285436009035299</v>
      </c>
      <c r="E31" s="8">
        <f>IFERROR((C31/D31)-1,"")</f>
        <v>1.6570083624246834E-2</v>
      </c>
      <c r="F31" s="3" t="s">
        <v>69</v>
      </c>
      <c r="G31" s="1"/>
      <c r="H31" s="3" t="s">
        <v>83</v>
      </c>
      <c r="I31" s="5">
        <f>IFERROR(INDEX('TAB UI'!B2:HA35,MATCH(Regiobeeld!C2,'TAB UI'!A2:A35,0),MATCH("u23."&amp;C3,'TAB UI'!B1:HW1,0)),"")</f>
        <v>0.53987937070310899</v>
      </c>
      <c r="J31" s="5">
        <f>INDEX('TAB UI'!B2:HA35,MATCH(Regiobeeld!D2,'TAB UI'!A2:A35,0),MATCH("u23."&amp;C3,'TAB UI'!B1:HW1,0))</f>
        <v>0.58698135678330998</v>
      </c>
      <c r="K31" s="8">
        <f t="shared" ref="K31:K54" si="0">IFERROR((I31/J31)-1,"")</f>
        <v>-8.024443286976346E-2</v>
      </c>
      <c r="L31" s="3" t="s">
        <v>84</v>
      </c>
      <c r="M31" s="2"/>
      <c r="N31" s="12"/>
      <c r="O31" s="2"/>
      <c r="P31" s="2"/>
      <c r="Q31" s="2"/>
      <c r="R31" s="2"/>
      <c r="S31" s="2"/>
      <c r="T31" s="2"/>
      <c r="U31" s="2"/>
      <c r="V31" s="2"/>
      <c r="W31" s="2"/>
      <c r="X31" s="2"/>
      <c r="Y31" s="2"/>
      <c r="Z31" s="2"/>
      <c r="AA31" s="2"/>
      <c r="AB31" s="28"/>
    </row>
    <row r="32" spans="1:28" x14ac:dyDescent="0.3">
      <c r="A32" s="12"/>
      <c r="B32" s="13" t="s">
        <v>78</v>
      </c>
      <c r="C32" s="24" t="str">
        <f>C2</f>
        <v>Arnhem</v>
      </c>
      <c r="D32" s="24" t="s">
        <v>54</v>
      </c>
      <c r="E32" s="24" t="s">
        <v>67</v>
      </c>
      <c r="F32" s="18"/>
      <c r="G32" s="1"/>
      <c r="H32" s="3" t="s">
        <v>85</v>
      </c>
      <c r="I32" s="5">
        <f>IFERROR(INDEX('TAB UI'!B2:HA35,MATCH(Regiobeeld!C2,'TAB UI'!A2:A35,0),MATCH("u24."&amp;C3,'TAB UI'!B1:HW1,0)),"")</f>
        <v>0.75920536505124603</v>
      </c>
      <c r="J32" s="5">
        <f>INDEX('TAB UI'!B2:HA35,MATCH(Regiobeeld!D2,'TAB UI'!A2:A35,0),MATCH("u24."&amp;C3,'TAB UI'!B1:HW1,0))</f>
        <v>1.09502822514705</v>
      </c>
      <c r="K32" s="8">
        <f t="shared" si="0"/>
        <v>-0.30667963837252388</v>
      </c>
      <c r="L32" s="3" t="s">
        <v>86</v>
      </c>
      <c r="M32" s="2"/>
      <c r="N32" s="12"/>
      <c r="O32" s="2"/>
      <c r="P32" s="2"/>
      <c r="Q32" s="2"/>
      <c r="R32" s="2"/>
      <c r="S32" s="2"/>
      <c r="T32" s="2"/>
      <c r="U32" s="2"/>
      <c r="V32" s="2"/>
      <c r="W32" s="2"/>
      <c r="X32" s="2"/>
      <c r="Y32" s="2"/>
      <c r="Z32" s="2"/>
      <c r="AA32" s="2"/>
      <c r="AB32" s="28"/>
    </row>
    <row r="33" spans="1:28" x14ac:dyDescent="0.3">
      <c r="A33" s="12"/>
      <c r="B33" s="3" t="s">
        <v>87</v>
      </c>
      <c r="C33" s="7">
        <f>IFERROR(INDEX('TAB Prolaps.e'!B2:GV35,MATCH(Regiobeeld!C2,'TAB Prolaps.e'!A2:A35,0),MATCH("p61.e."&amp;C3,'TAB Prolaps.e'!B1:GX1,0)),"")</f>
        <v>0.88882681564245802</v>
      </c>
      <c r="D33" s="7">
        <f>IFERROR(INDEX('TAB Prolaps.e'!B2:GV35,MATCH(Regiobeeld!D2,'TAB Prolaps.e'!A2:A35,0),MATCH("p61.e."&amp;C3,'TAB Prolaps.e'!B1:GX1,0)),"")</f>
        <v>0.75362449889983996</v>
      </c>
      <c r="E33" s="8">
        <f>IFERROR((C33/D33)-1,"")</f>
        <v>0.179402762171333</v>
      </c>
      <c r="F33" s="3" t="s">
        <v>72</v>
      </c>
      <c r="G33" s="1"/>
      <c r="H33" s="3" t="s">
        <v>82</v>
      </c>
      <c r="I33" s="5">
        <f>IFERROR(INDEX('TAB UI'!B2:HA35,MATCH(Regiobeeld!C2,'TAB UI'!A2:A35,0),MATCH("u44."&amp;C3,'TAB UI'!B1:HW1,0)),"")</f>
        <v>1.26745117887722</v>
      </c>
      <c r="J33" s="5">
        <f>INDEX('TAB UI'!B2:HA35,MATCH(Regiobeeld!D2,'TAB UI'!A2:A35,0),MATCH("u44."&amp;C3,'TAB UI'!B1:HW1,0))</f>
        <v>0.98234722044853995</v>
      </c>
      <c r="K33" s="8">
        <f t="shared" si="0"/>
        <v>0.29022727656164338</v>
      </c>
      <c r="L33" s="3" t="s">
        <v>69</v>
      </c>
      <c r="M33" s="2"/>
      <c r="N33" s="12"/>
      <c r="O33" s="2"/>
      <c r="P33" s="2"/>
      <c r="Q33" s="2"/>
      <c r="R33" s="2"/>
      <c r="S33" s="2"/>
      <c r="T33" s="2"/>
      <c r="U33" s="2"/>
      <c r="V33" s="2"/>
      <c r="W33" s="2"/>
      <c r="X33" s="2"/>
      <c r="Y33" s="2"/>
      <c r="Z33" s="2"/>
      <c r="AA33" s="2"/>
      <c r="AB33" s="28"/>
    </row>
    <row r="34" spans="1:28" x14ac:dyDescent="0.3">
      <c r="A34" s="12"/>
      <c r="B34" s="3" t="s">
        <v>88</v>
      </c>
      <c r="C34" s="7">
        <f>IFERROR(INDEX('TAB Prolaps.e'!B2:GV35,MATCH(Regiobeeld!C2,'TAB Prolaps.e'!A2:A35,0),MATCH("p32.e."&amp;C3,'TAB Prolaps.e'!B1:GX1,0)),"")</f>
        <v>0.887709497206704</v>
      </c>
      <c r="D34" s="7">
        <f>IFERROR(INDEX('TAB Prolaps.e'!B2:GV35,MATCH(Regiobeeld!D2,'TAB Prolaps.e'!A2:A35,0),MATCH("p32.e."&amp;C3,'TAB Prolaps.e'!B1:GX1,0)),"")</f>
        <v>0.74720438858245197</v>
      </c>
      <c r="E34" s="8">
        <f t="shared" ref="E34:E55" si="1">IFERROR((C34/D34)-1,"")</f>
        <v>0.18804106449482894</v>
      </c>
      <c r="F34" s="3" t="s">
        <v>72</v>
      </c>
      <c r="G34" s="1"/>
      <c r="H34" s="11" t="s">
        <v>78</v>
      </c>
      <c r="I34" s="24" t="str">
        <f>C2</f>
        <v>Arnhem</v>
      </c>
      <c r="J34" s="24" t="s">
        <v>54</v>
      </c>
      <c r="K34" s="24" t="s">
        <v>67</v>
      </c>
      <c r="L34" s="18"/>
      <c r="M34" s="2"/>
      <c r="N34" s="12"/>
      <c r="O34" s="2"/>
      <c r="P34" s="2"/>
      <c r="Q34" s="2"/>
      <c r="R34" s="2"/>
      <c r="S34" s="2"/>
      <c r="T34" s="2"/>
      <c r="U34" s="2"/>
      <c r="V34" s="2"/>
      <c r="W34" s="2"/>
      <c r="X34" s="2"/>
      <c r="Y34" s="2"/>
      <c r="Z34" s="2"/>
      <c r="AA34" s="2"/>
      <c r="AB34" s="28"/>
    </row>
    <row r="35" spans="1:28" x14ac:dyDescent="0.3">
      <c r="A35" s="12"/>
      <c r="B35" s="3" t="s">
        <v>89</v>
      </c>
      <c r="C35" s="7">
        <f>IFERROR(INDEX('TAB Prolaps.e'!B2:GV35,MATCH(Regiobeeld!C2,'TAB Prolaps.e'!A2:A35,0),MATCH("p33.e."&amp;C3,'TAB Prolaps.e'!B1:GX1,0)),"")</f>
        <v>1.34078212290503E-2</v>
      </c>
      <c r="D35" s="7">
        <f>IFERROR(INDEX('TAB Prolaps.e'!B2:GV35,MATCH(Regiobeeld!D2,'TAB Prolaps.e'!A2:A35,0),MATCH("p33.e."&amp;C3,'TAB Prolaps.e'!B1:GX1,0)),"")</f>
        <v>2.28170117852729E-2</v>
      </c>
      <c r="E35" s="8">
        <f t="shared" si="1"/>
        <v>-0.41237610975402594</v>
      </c>
      <c r="F35" s="3" t="s">
        <v>72</v>
      </c>
      <c r="G35" s="1"/>
      <c r="H35" s="3" t="s">
        <v>87</v>
      </c>
      <c r="I35" s="7">
        <f>IFERROR(INDEX('TAB UI.e'!B2:GV35,MATCH(Regiobeeld!C2,'TAB UI.e'!A2:A35,0),MATCH("u71.e."&amp;C3,'TAB UI.e'!B1:GX1,0)),"")</f>
        <v>0.91349318288669501</v>
      </c>
      <c r="J35" s="7">
        <f>IFERROR(INDEX('TAB UI.e'!B2:GV35,MATCH(Regiobeeld!D2,'TAB UI.e'!A2:A35,0),MATCH("u71.e."&amp;C3,'TAB UI.e'!B1:GX1,0)),"")</f>
        <v>0.80471671652954402</v>
      </c>
      <c r="K35" s="8">
        <f t="shared" si="0"/>
        <v>0.13517361342543621</v>
      </c>
      <c r="L35" s="3" t="s">
        <v>72</v>
      </c>
      <c r="M35" s="2"/>
      <c r="N35" s="12"/>
      <c r="O35" s="2"/>
      <c r="P35" s="2"/>
      <c r="Q35" s="2"/>
      <c r="R35" s="2"/>
      <c r="S35" s="2"/>
      <c r="T35" s="2"/>
      <c r="U35" s="2"/>
      <c r="V35" s="2"/>
      <c r="W35" s="2"/>
      <c r="X35" s="2"/>
      <c r="Y35" s="2"/>
      <c r="Z35" s="2"/>
      <c r="AA35" s="2"/>
      <c r="AB35" s="28"/>
    </row>
    <row r="36" spans="1:28" x14ac:dyDescent="0.3">
      <c r="A36" s="12"/>
      <c r="B36" s="3" t="s">
        <v>90</v>
      </c>
      <c r="C36" s="7" t="str">
        <f>IFERROR(INDEX('TAB Prolaps.e'!B2:GV35,MATCH(Regiobeeld!C2,'TAB Prolaps.e'!A2:A35,0),MATCH("p34.e."&amp;C3,'TAB Prolaps.e'!B1:GX1,0)),"")</f>
        <v/>
      </c>
      <c r="D36" s="7">
        <f>IFERROR(INDEX('TAB Prolaps.e'!B2:GV35,MATCH(Regiobeeld!D2,'TAB Prolaps.e'!A2:A35,0),MATCH("p34.e."&amp;C3,'TAB Prolaps.e'!B1:GX1,0)),"")</f>
        <v>4.5212044488651801E-4</v>
      </c>
      <c r="E36" s="8" t="str">
        <f t="shared" si="1"/>
        <v/>
      </c>
      <c r="F36" s="3" t="s">
        <v>72</v>
      </c>
      <c r="G36" s="1"/>
      <c r="H36" s="3" t="s">
        <v>88</v>
      </c>
      <c r="I36" s="7">
        <f>IFERROR(INDEX('TAB UI.e'!B2:GV35,MATCH(Regiobeeld!C2,'TAB UI.e'!A2:A35,0),MATCH("u38.e."&amp;C3,'TAB UI.e'!B1:GX1,0)),"")</f>
        <v>0.84532204983544901</v>
      </c>
      <c r="J36" s="7">
        <f>IFERROR(INDEX('TAB UI.e'!B2:GV35,MATCH(Regiobeeld!D2,'TAB UI.e'!A2:A35,0),MATCH("u38.e."&amp;C3,'TAB UI.e'!B1:GX1,0)),"")</f>
        <v>0.72192875841436099</v>
      </c>
      <c r="K36" s="8">
        <f t="shared" si="0"/>
        <v>0.17092170104444682</v>
      </c>
      <c r="L36" s="3" t="s">
        <v>72</v>
      </c>
      <c r="M36" s="2"/>
      <c r="N36" s="12"/>
      <c r="O36" s="2"/>
      <c r="P36" s="2"/>
      <c r="Q36" s="2"/>
      <c r="R36" s="2"/>
      <c r="S36" s="2"/>
      <c r="T36" s="2"/>
      <c r="U36" s="2"/>
      <c r="V36" s="2"/>
      <c r="W36" s="2"/>
      <c r="X36" s="2"/>
      <c r="Y36" s="2"/>
      <c r="Z36" s="2"/>
      <c r="AA36" s="2"/>
      <c r="AB36" s="28"/>
    </row>
    <row r="37" spans="1:28" x14ac:dyDescent="0.3">
      <c r="A37" s="12"/>
      <c r="B37" s="3" t="s">
        <v>91</v>
      </c>
      <c r="C37" s="7" t="str">
        <f>IFERROR(INDEX('TAB Prolaps.e'!B2:GV35,MATCH(Regiobeeld!C2,'TAB Prolaps.e'!A2:A35,0),MATCH("p35.e."&amp;C3,'TAB Prolaps.e'!B1:GX1,0)),"")</f>
        <v/>
      </c>
      <c r="D37" s="7">
        <f>IFERROR(INDEX('TAB Prolaps.e'!B2:GV35,MATCH(Regiobeeld!D2,'TAB Prolaps.e'!A2:A35,0),MATCH("p35.e."&amp;C3,'TAB Prolaps.e'!B1:GX1,0)),"")</f>
        <v>2.9538535732585801E-3</v>
      </c>
      <c r="E37" s="8" t="str">
        <f t="shared" si="1"/>
        <v/>
      </c>
      <c r="F37" s="3" t="s">
        <v>72</v>
      </c>
      <c r="G37" s="1"/>
      <c r="H37" s="3" t="s">
        <v>92</v>
      </c>
      <c r="I37" s="7">
        <f>IFERROR(INDEX('TAB UI.e'!B2:GV35,MATCH(Regiobeeld!C2,'TAB UI.e'!A2:A35,0),MATCH("u39.e."&amp;C3,'TAB UI.e'!B1:GX1,0)),"")</f>
        <v>0.181946403385049</v>
      </c>
      <c r="J37" s="7">
        <f>IFERROR(INDEX('TAB UI.e'!B2:GV35,MATCH(Regiobeeld!D2,'TAB UI.e'!A2:A35,0),MATCH("u39.e."&amp;C3,'TAB UI.e'!B1:GX1,0)),"")</f>
        <v>0.24167913238593899</v>
      </c>
      <c r="K37" s="8">
        <f t="shared" si="0"/>
        <v>-0.24715716417544242</v>
      </c>
      <c r="L37" s="3" t="s">
        <v>72</v>
      </c>
      <c r="M37" s="2"/>
      <c r="N37" s="12"/>
      <c r="O37" s="2"/>
      <c r="P37" s="2"/>
      <c r="Q37" s="2"/>
      <c r="R37" s="2"/>
      <c r="S37" s="2"/>
      <c r="T37" s="2"/>
      <c r="U37" s="2"/>
      <c r="V37" s="2"/>
      <c r="W37" s="2"/>
      <c r="X37" s="2"/>
      <c r="Y37" s="2"/>
      <c r="Z37" s="2"/>
      <c r="AA37" s="2"/>
      <c r="AB37" s="28"/>
    </row>
    <row r="38" spans="1:28" x14ac:dyDescent="0.3">
      <c r="A38" s="12"/>
      <c r="B38" s="3" t="s">
        <v>82</v>
      </c>
      <c r="C38" s="7">
        <f>IFERROR(INDEX('TAB Prolaps.e'!B2:GV35,MATCH(Regiobeeld!C2,'TAB Prolaps.e'!A2:A35,0),MATCH("p36.e."&amp;C3,'TAB Prolaps.e'!B1:GX1,0)),"")</f>
        <v>0.25921787709497202</v>
      </c>
      <c r="D38" s="7">
        <f>IFERROR(INDEX('TAB Prolaps.e'!B2:GV35,MATCH(Regiobeeld!D2,'TAB Prolaps.e'!A2:A35,0),MATCH("p36.e."&amp;C3,'TAB Prolaps.e'!B1:GX1,0)),"")</f>
        <v>0.24330108207493101</v>
      </c>
      <c r="E38" s="8">
        <f t="shared" si="1"/>
        <v>6.5420157133288193E-2</v>
      </c>
      <c r="F38" s="3" t="s">
        <v>72</v>
      </c>
      <c r="G38" s="1"/>
      <c r="H38" s="3" t="s">
        <v>89</v>
      </c>
      <c r="I38" s="7">
        <f>IFERROR(INDEX('TAB UI.e'!B2:GV35,MATCH(Regiobeeld!C2,'TAB UI.e'!A2:A35,0),MATCH("u40.e."&amp;C3,'TAB UI.e'!B1:GX1,0)),"")</f>
        <v>6.2999529854254804E-2</v>
      </c>
      <c r="J38" s="7">
        <f>IFERROR(INDEX('TAB UI.e'!B2:GV35,MATCH(Regiobeeld!D2,'TAB UI.e'!A2:A35,0),MATCH("u40.e."&amp;C3,'TAB UI.e'!B1:GX1,0)),"")</f>
        <v>7.6313575168287198E-2</v>
      </c>
      <c r="K38" s="8">
        <f t="shared" si="0"/>
        <v>-0.17446496622222418</v>
      </c>
      <c r="L38" s="3" t="s">
        <v>72</v>
      </c>
      <c r="M38" s="2"/>
      <c r="N38" s="12"/>
      <c r="O38" s="2"/>
      <c r="P38" s="2"/>
      <c r="Q38" s="2"/>
      <c r="R38" s="2"/>
      <c r="S38" s="2"/>
      <c r="T38" s="2"/>
      <c r="U38" s="2"/>
      <c r="V38" s="2"/>
      <c r="W38" s="2"/>
      <c r="X38" s="2"/>
      <c r="Y38" s="2"/>
      <c r="Z38" s="2"/>
      <c r="AA38" s="2"/>
      <c r="AB38" s="28"/>
    </row>
    <row r="39" spans="1:28" x14ac:dyDescent="0.3">
      <c r="A39" s="12"/>
      <c r="B39" s="3" t="s">
        <v>93</v>
      </c>
      <c r="C39" s="7" t="str">
        <f>IFERROR(INDEX('TAB Prolaps.e'!B2:GV35,MATCH(Regiobeeld!C2,'TAB Prolaps.e'!A2:A35,0),MATCH("p37.e."&amp;C3,'TAB Prolaps.e'!B1:GX1,0)),"")</f>
        <v/>
      </c>
      <c r="D39" s="7" t="str">
        <f>IFERROR(INDEX('TAB Prolaps.e'!B2:GV35,MATCH(Regiobeeld!D2,'TAB Prolaps.e'!A2:A35,0),MATCH("p37.e."&amp;C3,'TAB Prolaps.e'!B1:GX1,0)),"")</f>
        <v/>
      </c>
      <c r="E39" s="8" t="str">
        <f t="shared" si="1"/>
        <v/>
      </c>
      <c r="F39" s="3" t="s">
        <v>72</v>
      </c>
      <c r="G39" s="1"/>
      <c r="H39" s="3" t="s">
        <v>90</v>
      </c>
      <c r="I39" s="7" t="str">
        <f>IFERROR(INDEX('TAB UI.e'!B2:GV35,MATCH(Regiobeeld!C2,'TAB UI.e'!A2:A35,0),MATCH("u41.e."&amp;C3,'TAB UI.e'!B1:GX1,0)),"")</f>
        <v/>
      </c>
      <c r="J39" s="7">
        <f>IFERROR(INDEX('TAB UI.e'!B2:GV35,MATCH(Regiobeeld!D2,'TAB UI.e'!A2:A35,0),MATCH("u41.e."&amp;C3,'TAB UI.e'!B1:GX1,0)),"")</f>
        <v>4.44091249065071E-4</v>
      </c>
      <c r="K39" s="8" t="str">
        <f t="shared" si="0"/>
        <v/>
      </c>
      <c r="L39" s="3" t="s">
        <v>72</v>
      </c>
      <c r="M39" s="2"/>
      <c r="N39" s="12"/>
      <c r="O39" s="2"/>
      <c r="P39" s="2"/>
      <c r="Q39" s="2"/>
      <c r="R39" s="2"/>
      <c r="S39" s="2"/>
      <c r="T39" s="2"/>
      <c r="U39" s="2"/>
      <c r="V39" s="2"/>
      <c r="W39" s="2"/>
      <c r="X39" s="2"/>
      <c r="Y39" s="2"/>
      <c r="Z39" s="2"/>
      <c r="AA39" s="2"/>
      <c r="AB39" s="28"/>
    </row>
    <row r="40" spans="1:28" x14ac:dyDescent="0.3">
      <c r="A40" s="12"/>
      <c r="B40" s="3" t="s">
        <v>94</v>
      </c>
      <c r="C40" s="7">
        <f>IFERROR(INDEX('TAB Prolaps.e'!B2:GV35,MATCH(Regiobeeld!C2,'TAB Prolaps.e'!A2:A35,0),MATCH("p38.e."&amp;C3,'TAB Prolaps.e'!B1:GX1,0)),"")</f>
        <v>7.2625698324022296E-3</v>
      </c>
      <c r="D40" s="7">
        <f>IFERROR(INDEX('TAB Prolaps.e'!B2:GV35,MATCH(Regiobeeld!D2,'TAB Prolaps.e'!A2:A35,0),MATCH("p38.e."&amp;C3,'TAB Prolaps.e'!B1:GX1,0)),"")</f>
        <v>3.1045603882207599E-3</v>
      </c>
      <c r="E40" s="8">
        <f t="shared" si="1"/>
        <v>1.3393231002874604</v>
      </c>
      <c r="F40" s="3" t="s">
        <v>72</v>
      </c>
      <c r="G40" s="1"/>
      <c r="H40" s="3" t="s">
        <v>91</v>
      </c>
      <c r="I40" s="7" t="str">
        <f>IFERROR(INDEX('TAB UI.e'!B2:GV35,MATCH(Regiobeeld!C2,'TAB UI.e'!A2:A35,0),MATCH("u42.e."&amp;C3,'TAB UI.e'!B1:GX1,0)),"")</f>
        <v/>
      </c>
      <c r="J40" s="7">
        <f>IFERROR(INDEX('TAB UI.e'!B2:GV35,MATCH(Regiobeeld!D2,'TAB UI.e'!A2:A35,0),MATCH("u42.e."&amp;C3,'TAB UI.e'!B1:GX1,0)),"")</f>
        <v>2.9917726252804799E-3</v>
      </c>
      <c r="K40" s="8" t="str">
        <f t="shared" si="0"/>
        <v/>
      </c>
      <c r="L40" s="3" t="s">
        <v>72</v>
      </c>
      <c r="M40" s="2"/>
      <c r="N40" s="12"/>
      <c r="O40" s="2"/>
      <c r="P40" s="2"/>
      <c r="Q40" s="2"/>
      <c r="R40" s="2"/>
      <c r="S40" s="2"/>
      <c r="T40" s="2"/>
      <c r="U40" s="2"/>
      <c r="V40" s="2"/>
      <c r="W40" s="2"/>
      <c r="X40" s="2"/>
      <c r="Y40" s="2"/>
      <c r="Z40" s="2"/>
      <c r="AA40" s="2"/>
      <c r="AB40" s="28"/>
    </row>
    <row r="41" spans="1:28" x14ac:dyDescent="0.3">
      <c r="A41" s="12"/>
      <c r="B41" s="3" t="s">
        <v>95</v>
      </c>
      <c r="C41" s="7" t="str">
        <f>IFERROR(INDEX('TAB Prolaps.e'!B2:GV35,MATCH(Regiobeeld!C2,'TAB Prolaps.e'!A2:A35,0),MATCH("p39.e."&amp;C3,'TAB Prolaps.e'!B1:GX1,0)),"")</f>
        <v/>
      </c>
      <c r="D41" s="7">
        <f>IFERROR(INDEX('TAB Prolaps.e'!B2:GV35,MATCH(Regiobeeld!D2,'TAB Prolaps.e'!A2:A35,0),MATCH("p39.e."&amp;C3,'TAB Prolaps.e'!B1:GX1,0)),"")</f>
        <v>6.9023721252674999E-3</v>
      </c>
      <c r="E41" s="8" t="str">
        <f t="shared" si="1"/>
        <v/>
      </c>
      <c r="F41" s="3" t="s">
        <v>72</v>
      </c>
      <c r="G41" s="1"/>
      <c r="H41" s="3" t="s">
        <v>96</v>
      </c>
      <c r="I41" s="7">
        <f>IFERROR(INDEX('TAB UI.e'!B2:GV35,MATCH(Regiobeeld!C2,'TAB UI.e'!A2:A35,0),MATCH("u43.e."&amp;C3,'TAB UI.e'!B1:GX1,0)),"")</f>
        <v>0.220968500235073</v>
      </c>
      <c r="J41" s="7">
        <f>IFERROR(INDEX('TAB UI.e'!B2:GV35,MATCH(Regiobeeld!D2,'TAB UI.e'!A2:A35,0),MATCH("u43.e."&amp;C3,'TAB UI.e'!B1:GX1,0)),"")</f>
        <v>0.19727000747943199</v>
      </c>
      <c r="K41" s="8">
        <f t="shared" si="0"/>
        <v>0.12013226469873728</v>
      </c>
      <c r="L41" s="3" t="s">
        <v>72</v>
      </c>
      <c r="M41" s="2"/>
      <c r="N41" s="12"/>
      <c r="O41" s="2"/>
      <c r="P41" s="2"/>
      <c r="Q41" s="2"/>
      <c r="R41" s="2"/>
      <c r="S41" s="2"/>
      <c r="T41" s="2"/>
      <c r="U41" s="2"/>
      <c r="V41" s="2"/>
      <c r="W41" s="2"/>
      <c r="X41" s="2"/>
      <c r="Y41" s="2"/>
      <c r="Z41" s="2"/>
      <c r="AA41" s="2"/>
      <c r="AB41" s="28"/>
    </row>
    <row r="42" spans="1:28" x14ac:dyDescent="0.3">
      <c r="A42" s="12"/>
      <c r="B42" s="3" t="s">
        <v>97</v>
      </c>
      <c r="C42" s="7">
        <f>IFERROR(INDEX('TAB Prolaps.e'!B2:GV35,MATCH(Regiobeeld!C2,'TAB Prolaps.e'!A2:A35,0),MATCH("p40.e."&amp;C3,'TAB Prolaps.e'!B1:GX1,0)),"")</f>
        <v>0.100558659217877</v>
      </c>
      <c r="D42" s="7">
        <f>IFERROR(INDEX('TAB Prolaps.e'!B2:GV35,MATCH(Regiobeeld!D2,'TAB Prolaps.e'!A2:A35,0),MATCH("p40.e."&amp;C3,'TAB Prolaps.e'!B1:GX1,0)),"")</f>
        <v>9.9074660156132296E-2</v>
      </c>
      <c r="E42" s="8">
        <f t="shared" si="1"/>
        <v>1.4978593511257632E-2</v>
      </c>
      <c r="F42" s="3" t="s">
        <v>72</v>
      </c>
      <c r="G42" s="1"/>
      <c r="H42" s="3" t="s">
        <v>82</v>
      </c>
      <c r="I42" s="7">
        <f>IFERROR(INDEX('TAB UI.e'!B2:GV35,MATCH(Regiobeeld!C2,'TAB UI.e'!A2:A35,0),MATCH("u44.e."&amp;C3,'TAB UI.e'!B1:GX1,0)),"")</f>
        <v>0.17301363422661001</v>
      </c>
      <c r="J42" s="7">
        <f>IFERROR(INDEX('TAB UI.e'!B2:GV35,MATCH(Regiobeeld!D2,'TAB UI.e'!A2:A35,0),MATCH("u44.e."&amp;C3,'TAB UI.e'!B1:GX1,0)),"")</f>
        <v>0.12565445026177999</v>
      </c>
      <c r="K42" s="8">
        <f t="shared" si="0"/>
        <v>0.37690017238677265</v>
      </c>
      <c r="L42" s="3" t="s">
        <v>72</v>
      </c>
      <c r="M42" s="2"/>
      <c r="N42" s="12"/>
      <c r="O42" s="2"/>
      <c r="P42" s="2"/>
      <c r="Q42" s="2"/>
      <c r="R42" s="2"/>
      <c r="S42" s="2"/>
      <c r="T42" s="2"/>
      <c r="U42" s="2"/>
      <c r="V42" s="2"/>
      <c r="W42" s="2"/>
      <c r="X42" s="2"/>
      <c r="Y42" s="2"/>
      <c r="Z42" s="2"/>
      <c r="AA42" s="2"/>
      <c r="AB42" s="28"/>
    </row>
    <row r="43" spans="1:28" x14ac:dyDescent="0.3">
      <c r="A43" s="12"/>
      <c r="B43" s="3" t="s">
        <v>98</v>
      </c>
      <c r="C43" s="7">
        <f>IFERROR(INDEX('TAB Prolaps.e'!B2:GV35,MATCH(Regiobeeld!C2,'TAB Prolaps.e'!A2:A35,0),MATCH("p41.e."&amp;C3,'TAB Prolaps.e'!B1:GX1,0)),"")</f>
        <v>3.8547486033519603E-2</v>
      </c>
      <c r="D43" s="7">
        <f>IFERROR(INDEX('TAB Prolaps.e'!B2:GV35,MATCH(Regiobeeld!D2,'TAB Prolaps.e'!A2:A35,0),MATCH("p41.e."&amp;C3,'TAB Prolaps.e'!B1:GX1,0)),"")</f>
        <v>2.0827681827772299E-2</v>
      </c>
      <c r="E43" s="8">
        <f t="shared" si="1"/>
        <v>0.85078139527362806</v>
      </c>
      <c r="F43" s="3" t="s">
        <v>72</v>
      </c>
      <c r="G43" s="1"/>
      <c r="H43" s="3" t="s">
        <v>99</v>
      </c>
      <c r="I43" s="7">
        <f>IFERROR(INDEX('TAB UI.e'!B2:GV35,MATCH(Regiobeeld!C2,'TAB UI.e'!A2:A35,0),MATCH("u45.e."&amp;C3,'TAB UI.e'!B1:GX1,0)),"")</f>
        <v>1.17536436295252E-2</v>
      </c>
      <c r="J43" s="7">
        <f>IFERROR(INDEX('TAB UI.e'!B2:GV35,MATCH(Regiobeeld!D2,'TAB UI.e'!A2:A35,0),MATCH("u45.e."&amp;C3,'TAB UI.e'!B1:GX1,0)),"")</f>
        <v>5.39921465968586E-3</v>
      </c>
      <c r="K43" s="8">
        <f t="shared" si="0"/>
        <v>1.1769172685956995</v>
      </c>
      <c r="L43" s="3" t="s">
        <v>72</v>
      </c>
      <c r="M43" s="2"/>
      <c r="N43" s="12"/>
      <c r="O43" s="2"/>
      <c r="P43" s="2"/>
      <c r="Q43" s="2"/>
      <c r="R43" s="2"/>
      <c r="S43" s="2"/>
      <c r="T43" s="2"/>
      <c r="U43" s="2"/>
      <c r="V43" s="2"/>
      <c r="W43" s="2"/>
      <c r="X43" s="2"/>
      <c r="Y43" s="2"/>
      <c r="Z43" s="2"/>
      <c r="AA43" s="2"/>
      <c r="AB43" s="28"/>
    </row>
    <row r="44" spans="1:28" x14ac:dyDescent="0.3">
      <c r="A44" s="12"/>
      <c r="B44" s="3" t="s">
        <v>100</v>
      </c>
      <c r="C44" s="7">
        <f>IFERROR(INDEX('TAB Prolaps.e'!B2:GV35,MATCH(Regiobeeld!C2,'TAB Prolaps.e'!A2:A35,0),MATCH("p42.e."&amp;C3,'TAB Prolaps.e'!B1:GX1,0)),"")</f>
        <v>2.68156424581006E-2</v>
      </c>
      <c r="D44" s="7">
        <f>IFERROR(INDEX('TAB Prolaps.e'!B2:GV35,MATCH(Regiobeeld!D2,'TAB Prolaps.e'!A2:A35,0),MATCH("p42.e."&amp;C3,'TAB Prolaps.e'!B1:GX1,0)),"")</f>
        <v>3.5174970612171098E-2</v>
      </c>
      <c r="E44" s="8">
        <f t="shared" si="1"/>
        <v>-0.23764989731584985</v>
      </c>
      <c r="F44" s="3" t="s">
        <v>72</v>
      </c>
      <c r="G44" s="1"/>
      <c r="H44" s="3" t="s">
        <v>101</v>
      </c>
      <c r="I44" s="7">
        <f>IFERROR(INDEX('TAB UI.e'!B2:GV35,MATCH(Regiobeeld!C2,'TAB UI.e'!A2:A35,0),MATCH("u46.e."&amp;C3,'TAB UI.e'!B1:GX1,0)),"")</f>
        <v>7.9454630935590007E-2</v>
      </c>
      <c r="J44" s="7">
        <f>IFERROR(INDEX('TAB UI.e'!B2:GV35,MATCH(Regiobeeld!D2,'TAB UI.e'!A2:A35,0),MATCH("u46.e."&amp;C3,'TAB UI.e'!B1:GX1,0)),"")</f>
        <v>6.6964285714285698E-2</v>
      </c>
      <c r="K44" s="8">
        <f t="shared" si="0"/>
        <v>0.18652248863814447</v>
      </c>
      <c r="L44" s="3" t="s">
        <v>72</v>
      </c>
      <c r="M44" s="2"/>
      <c r="N44" s="12"/>
      <c r="O44" s="2"/>
      <c r="P44" s="2"/>
      <c r="Q44" s="2"/>
      <c r="R44" s="2"/>
      <c r="S44" s="2"/>
      <c r="T44" s="2"/>
      <c r="U44" s="2"/>
      <c r="V44" s="2"/>
      <c r="W44" s="2"/>
      <c r="X44" s="2"/>
      <c r="Y44" s="2"/>
      <c r="Z44" s="2"/>
      <c r="AA44" s="2"/>
      <c r="AB44" s="28"/>
    </row>
    <row r="45" spans="1:28" x14ac:dyDescent="0.3">
      <c r="A45" s="12"/>
      <c r="B45" s="3" t="s">
        <v>102</v>
      </c>
      <c r="C45" s="7" t="str">
        <f>IFERROR(INDEX('TAB Prolaps.e'!B2:GV35,MATCH(Regiobeeld!C2,'TAB Prolaps.e'!A2:A35,0),MATCH("p43.e."&amp;C3,'TAB Prolaps.e'!B1:GX1,0)),"")</f>
        <v/>
      </c>
      <c r="D45" s="7">
        <f>IFERROR(INDEX('TAB Prolaps.e'!B2:GV35,MATCH(Regiobeeld!D2,'TAB Prolaps.e'!A2:A35,0),MATCH("p43.e."&amp;C3,'TAB Prolaps.e'!B1:GX1,0)),"")</f>
        <v>3.0141362992434501E-3</v>
      </c>
      <c r="E45" s="8" t="str">
        <f t="shared" si="1"/>
        <v/>
      </c>
      <c r="F45" s="3" t="s">
        <v>72</v>
      </c>
      <c r="G45" s="1"/>
      <c r="H45" s="3" t="s">
        <v>103</v>
      </c>
      <c r="I45" s="7">
        <f>IFERROR(INDEX('TAB UI.e'!B2:GV35,MATCH(Regiobeeld!C2,'TAB UI.e'!A2:A35,0),MATCH("u47.e."&amp;C3,'TAB UI.e'!B1:GX1,0)),"")</f>
        <v>5.1716031969910696E-3</v>
      </c>
      <c r="J45" s="7">
        <f>IFERROR(INDEX('TAB UI.e'!B2:GV35,MATCH(Regiobeeld!D2,'TAB UI.e'!A2:A35,0),MATCH("u47.e."&amp;C3,'TAB UI.e'!B1:GX1,0)),"")</f>
        <v>5.7731862378459196E-3</v>
      </c>
      <c r="K45" s="8">
        <f t="shared" si="0"/>
        <v>-0.10420295068799157</v>
      </c>
      <c r="L45" s="3" t="s">
        <v>72</v>
      </c>
      <c r="M45" s="2"/>
      <c r="N45" s="12"/>
      <c r="O45" s="2"/>
      <c r="P45" s="2"/>
      <c r="Q45" s="2"/>
      <c r="R45" s="2"/>
      <c r="S45" s="2"/>
      <c r="T45" s="2"/>
      <c r="U45" s="2"/>
      <c r="V45" s="2"/>
      <c r="W45" s="2"/>
      <c r="X45" s="2"/>
      <c r="Y45" s="2"/>
      <c r="Z45" s="2"/>
      <c r="AA45" s="2"/>
      <c r="AB45" s="28"/>
    </row>
    <row r="46" spans="1:28" x14ac:dyDescent="0.3">
      <c r="A46" s="12"/>
      <c r="B46" s="3" t="s">
        <v>104</v>
      </c>
      <c r="C46" s="7" t="str">
        <f>IFERROR(INDEX('TAB Prolaps.e'!B2:GV35,MATCH(Regiobeeld!C2,'TAB Prolaps.e'!A2:A35,0),MATCH("p44.e."&amp;C3,'TAB Prolaps.e'!B1:GX1,0)),"")</f>
        <v/>
      </c>
      <c r="D46" s="7">
        <f>IFERROR(INDEX('TAB Prolaps.e'!B2:GV35,MATCH(Regiobeeld!D2,'TAB Prolaps.e'!A2:A35,0),MATCH("p44.e."&amp;C3,'TAB Prolaps.e'!B1:GX1,0)),"")</f>
        <v>1.1152304307200801E-3</v>
      </c>
      <c r="E46" s="8" t="str">
        <f t="shared" si="1"/>
        <v/>
      </c>
      <c r="F46" s="3" t="s">
        <v>72</v>
      </c>
      <c r="G46" s="1"/>
      <c r="H46" s="3" t="s">
        <v>105</v>
      </c>
      <c r="I46" s="7">
        <f>IFERROR(INDEX('TAB UI.e'!B2:GV35,MATCH(Regiobeeld!C2,'TAB UI.e'!A2:A35,0),MATCH("u48.e."&amp;C3,'TAB UI.e'!B1:GX1,0)),"")</f>
        <v>1.9746121297602299E-2</v>
      </c>
      <c r="J46" s="7">
        <f>IFERROR(INDEX('TAB UI.e'!B2:GV35,MATCH(Regiobeeld!D2,'TAB UI.e'!A2:A35,0),MATCH("u48.e."&amp;C3,'TAB UI.e'!B1:GX1,0)),"")</f>
        <v>1.98438668661182E-2</v>
      </c>
      <c r="K46" s="8">
        <f t="shared" si="0"/>
        <v>-4.9257319238920072E-3</v>
      </c>
      <c r="L46" s="3" t="s">
        <v>72</v>
      </c>
      <c r="M46" s="2"/>
      <c r="N46" s="12"/>
      <c r="O46" s="2"/>
      <c r="P46" s="2"/>
      <c r="Q46" s="2"/>
      <c r="R46" s="2"/>
      <c r="S46" s="2"/>
      <c r="T46" s="2"/>
      <c r="U46" s="2"/>
      <c r="V46" s="2"/>
      <c r="W46" s="2"/>
      <c r="X46" s="2"/>
      <c r="Y46" s="2"/>
      <c r="Z46" s="2"/>
      <c r="AA46" s="2"/>
      <c r="AB46" s="28"/>
    </row>
    <row r="47" spans="1:28" x14ac:dyDescent="0.3">
      <c r="A47" s="12"/>
      <c r="B47" s="3" t="s">
        <v>106</v>
      </c>
      <c r="C47" s="7">
        <f>IFERROR(INDEX('TAB Prolaps.e'!B2:GV35,MATCH(Regiobeeld!C2,'TAB Prolaps.e'!A2:A35,0),MATCH("p48.e."&amp;C3,'TAB Prolaps.e'!B1:GX1,0)),"")</f>
        <v>1.2290502793296101E-2</v>
      </c>
      <c r="D47" s="7">
        <f>IFERROR(INDEX('TAB Prolaps.e'!B2:GV35,MATCH(Regiobeeld!D2,'TAB Prolaps.e'!A2:A35,0),MATCH("p48.e."&amp;C3,'TAB Prolaps.e'!B1:GX1,0)),"")</f>
        <v>3.6169635590921402E-3</v>
      </c>
      <c r="E47" s="8">
        <f t="shared" si="1"/>
        <v>2.3980167597765414</v>
      </c>
      <c r="F47" s="3" t="s">
        <v>72</v>
      </c>
      <c r="G47" s="1"/>
      <c r="H47" s="3" t="s">
        <v>107</v>
      </c>
      <c r="I47" s="7">
        <f>IFERROR(INDEX('TAB UI.e'!B2:GV35,MATCH(Regiobeeld!C2,'TAB UI.e'!A2:A35,0),MATCH("u50.e."&amp;C3,'TAB UI.e'!B1:GX1,0)),"")</f>
        <v>1.3164080865068199E-2</v>
      </c>
      <c r="J47" s="7">
        <f>IFERROR(INDEX('TAB UI.e'!B2:GV35,MATCH(Regiobeeld!D2,'TAB UI.e'!A2:A35,0),MATCH("u50.e."&amp;C3,'TAB UI.e'!B1:GX1,0)),"")</f>
        <v>1.43044128646223E-2</v>
      </c>
      <c r="K47" s="8">
        <f t="shared" si="0"/>
        <v>-7.9718895864252626E-2</v>
      </c>
      <c r="L47" s="3" t="s">
        <v>72</v>
      </c>
      <c r="M47" s="2"/>
      <c r="N47" s="12"/>
      <c r="O47" s="2"/>
      <c r="P47" s="2"/>
      <c r="Q47" s="2"/>
      <c r="R47" s="2"/>
      <c r="S47" s="2"/>
      <c r="T47" s="2"/>
      <c r="U47" s="2"/>
      <c r="V47" s="2"/>
      <c r="W47" s="2"/>
      <c r="X47" s="2"/>
      <c r="Y47" s="2"/>
      <c r="Z47" s="2"/>
      <c r="AA47" s="2"/>
      <c r="AB47" s="28"/>
    </row>
    <row r="48" spans="1:28" x14ac:dyDescent="0.3">
      <c r="A48" s="12"/>
      <c r="B48" s="3" t="s">
        <v>108</v>
      </c>
      <c r="C48" s="7">
        <f>IFERROR(INDEX('TAB Prolaps.e'!B2:GV35,MATCH(Regiobeeld!C2,'TAB Prolaps.e'!A2:A35,0),MATCH("p49.e."&amp;C3,'TAB Prolaps.e'!B1:GX1,0)),"")</f>
        <v>7.2625698324022296E-3</v>
      </c>
      <c r="D48" s="7">
        <f>IFERROR(INDEX('TAB Prolaps.e'!B2:GV35,MATCH(Regiobeeld!D2,'TAB Prolaps.e'!A2:A35,0),MATCH("p49.e."&amp;C3,'TAB Prolaps.e'!B1:GX1,0)),"")</f>
        <v>2.2907435874250201E-3</v>
      </c>
      <c r="E48" s="8">
        <f t="shared" si="1"/>
        <v>2.170398412231699</v>
      </c>
      <c r="F48" s="3" t="s">
        <v>72</v>
      </c>
      <c r="G48" s="1"/>
      <c r="H48" s="3" t="s">
        <v>109</v>
      </c>
      <c r="I48" s="7" t="str">
        <f>IFERROR(INDEX('TAB UI.e'!B2:GV35,MATCH(Regiobeeld!C2,'TAB UI.e'!A2:A35,0),MATCH("u51.e."&amp;C3,'TAB UI.e'!B1:GX1,0)),"")</f>
        <v/>
      </c>
      <c r="J48" s="7">
        <f>IFERROR(INDEX('TAB UI.e'!B2:GV35,MATCH(Regiobeeld!D2,'TAB UI.e'!A2:A35,0),MATCH("u51.e."&amp;C3,'TAB UI.e'!B1:GX1,0)),"")</f>
        <v>1.9166043380703099E-3</v>
      </c>
      <c r="K48" s="8" t="str">
        <f t="shared" si="0"/>
        <v/>
      </c>
      <c r="L48" s="3" t="s">
        <v>72</v>
      </c>
      <c r="M48" s="2"/>
      <c r="N48" s="12"/>
      <c r="O48" s="2"/>
      <c r="P48" s="2"/>
      <c r="Q48" s="2"/>
      <c r="R48" s="2"/>
      <c r="S48" s="2"/>
      <c r="T48" s="2"/>
      <c r="U48" s="2"/>
      <c r="V48" s="2"/>
      <c r="W48" s="2"/>
      <c r="X48" s="2"/>
      <c r="Y48" s="2"/>
      <c r="Z48" s="2"/>
      <c r="AA48" s="2"/>
      <c r="AB48" s="28"/>
    </row>
    <row r="49" spans="1:28" x14ac:dyDescent="0.3">
      <c r="A49" s="12"/>
      <c r="B49" s="3" t="s">
        <v>110</v>
      </c>
      <c r="C49" s="7" t="str">
        <f>IFERROR(INDEX('TAB Prolaps.e'!B2:GV35,MATCH(Regiobeeld!C2,'TAB Prolaps.e'!A2:A35,0),MATCH("p50.e."&amp;C3,'TAB Prolaps.e'!B1:GX1,0)),"")</f>
        <v/>
      </c>
      <c r="D49" s="7">
        <f>IFERROR(INDEX('TAB Prolaps.e'!B2:GV35,MATCH(Regiobeeld!D2,'TAB Prolaps.e'!A2:A35,0),MATCH("p50.e."&amp;C3,'TAB Prolaps.e'!B1:GX1,0)),"")</f>
        <v>4.2197908189408299E-4</v>
      </c>
      <c r="E49" s="8" t="str">
        <f t="shared" si="1"/>
        <v/>
      </c>
      <c r="F49" s="3" t="s">
        <v>72</v>
      </c>
      <c r="G49" s="1"/>
      <c r="H49" s="3" t="s">
        <v>111</v>
      </c>
      <c r="I49" s="7" t="str">
        <f>IFERROR(INDEX('TAB UI.e'!B2:GV35,MATCH(Regiobeeld!C2,'TAB UI.e'!A2:A35,0),MATCH("u52.e."&amp;C3,'TAB UI.e'!B1:GX1,0)),"")</f>
        <v/>
      </c>
      <c r="J49" s="7">
        <f>IFERROR(INDEX('TAB UI.e'!B2:GV35,MATCH(Regiobeeld!D2,'TAB UI.e'!A2:A35,0),MATCH("u52.e."&amp;C3,'TAB UI.e'!B1:GX1,0)),"")</f>
        <v>3.4124906507105499E-3</v>
      </c>
      <c r="K49" s="8" t="str">
        <f t="shared" si="0"/>
        <v/>
      </c>
      <c r="L49" s="3" t="s">
        <v>72</v>
      </c>
      <c r="M49" s="2"/>
      <c r="N49" s="12"/>
      <c r="O49" s="2"/>
      <c r="P49" s="2"/>
      <c r="Q49" s="2"/>
      <c r="R49" s="2"/>
      <c r="S49" s="2"/>
      <c r="T49" s="2"/>
      <c r="U49" s="2"/>
      <c r="V49" s="2"/>
      <c r="W49" s="2"/>
      <c r="X49" s="2"/>
      <c r="Y49" s="2"/>
      <c r="Z49" s="2"/>
      <c r="AA49" s="2"/>
      <c r="AB49" s="28"/>
    </row>
    <row r="50" spans="1:28" x14ac:dyDescent="0.3">
      <c r="A50" s="12"/>
      <c r="B50" s="3" t="s">
        <v>112</v>
      </c>
      <c r="C50" s="7" t="str">
        <f>IFERROR(INDEX('TAB Prolaps.e'!B2:GV35,MATCH(Regiobeeld!C2,'TAB Prolaps.e'!A2:A35,0),MATCH("p51.e."&amp;C3,'TAB Prolaps.e'!B1:GX1,0)),"")</f>
        <v/>
      </c>
      <c r="D50" s="7" t="str">
        <f>IFERROR(INDEX('TAB Prolaps.e'!B2:GV35,MATCH(Regiobeeld!D2,'TAB Prolaps.e'!A2:A35,0),MATCH("p51.e."&amp;C3,'TAB Prolaps.e'!B1:GX1,0)),"")</f>
        <v/>
      </c>
      <c r="E50" s="8" t="str">
        <f t="shared" si="1"/>
        <v/>
      </c>
      <c r="F50" s="3" t="s">
        <v>72</v>
      </c>
      <c r="G50" s="1"/>
      <c r="H50" s="3" t="s">
        <v>113</v>
      </c>
      <c r="I50" s="7" t="str">
        <f>IFERROR(INDEX('TAB UI.e'!B2:GV35,MATCH(Regiobeeld!C2,'TAB UI.e'!A2:A35,0),MATCH("u53.e."&amp;C3,'TAB UI.e'!B1:GX1,0)),"")</f>
        <v/>
      </c>
      <c r="J50" s="7">
        <f>IFERROR(INDEX('TAB UI.e'!B2:GV35,MATCH(Regiobeeld!D2,'TAB UI.e'!A2:A35,0),MATCH("u53.e."&amp;C3,'TAB UI.e'!B1:GX1,0)),"")</f>
        <v>3.4592370979805499E-3</v>
      </c>
      <c r="K50" s="8" t="str">
        <f t="shared" si="0"/>
        <v/>
      </c>
      <c r="L50" s="3" t="s">
        <v>72</v>
      </c>
      <c r="M50" s="2"/>
      <c r="N50" s="12"/>
      <c r="O50" s="2"/>
      <c r="P50" s="2"/>
      <c r="Q50" s="2"/>
      <c r="R50" s="2"/>
      <c r="S50" s="2"/>
      <c r="T50" s="2"/>
      <c r="U50" s="2"/>
      <c r="V50" s="2"/>
      <c r="W50" s="2"/>
      <c r="X50" s="2"/>
      <c r="Y50" s="2"/>
      <c r="Z50" s="2"/>
      <c r="AA50" s="2"/>
      <c r="AB50" s="28"/>
    </row>
    <row r="51" spans="1:28" x14ac:dyDescent="0.3">
      <c r="A51" s="12"/>
      <c r="B51" s="3" t="s">
        <v>114</v>
      </c>
      <c r="C51" s="7" t="str">
        <f>IFERROR(INDEX('TAB Prolaps.e'!B2:GV35,MATCH(Regiobeeld!C2,'TAB Prolaps.e'!A2:A35,0),MATCH("p52.e."&amp;C3,'TAB Prolaps.e'!B1:GX1,0)),"")</f>
        <v/>
      </c>
      <c r="D51" s="7" t="str" cm="1">
        <f t="array" ref="D51">IFERROR(INDEX('TAB Prolaps.e'!B2:GV35,MATCH(RegiobeeldC1,'TAB Prolaps.e'!A2:A35,0),MATCH("p52.e."&amp;C3,'TAB Prolaps.e'!B1:GX1,0)),"")</f>
        <v/>
      </c>
      <c r="E51" s="8" t="str">
        <f t="shared" si="1"/>
        <v/>
      </c>
      <c r="F51" s="3" t="s">
        <v>72</v>
      </c>
      <c r="G51" s="1"/>
      <c r="H51" s="3" t="s">
        <v>115</v>
      </c>
      <c r="I51" s="7" t="str">
        <f>IFERROR(INDEX('TAB UI.e'!B2:GV35,MATCH(Regiobeeld!C2,'TAB UI.e'!A2:A35,0),MATCH("u54.e."&amp;C3,'TAB UI.e'!B1:GX1,0)),"")</f>
        <v/>
      </c>
      <c r="J51" s="7" t="str">
        <f>IFERROR(INDEX('TAB UI.e'!B2:GV35,MATCH(Regiobeeld!D2,'TAB UI.e'!A2:A35,0),MATCH("u54.e."&amp;C3,'TAB UI.e'!B1:GX1,0)),"")</f>
        <v/>
      </c>
      <c r="K51" s="8" t="str">
        <f t="shared" si="0"/>
        <v/>
      </c>
      <c r="L51" s="3" t="s">
        <v>72</v>
      </c>
      <c r="M51" s="2"/>
      <c r="N51" s="12"/>
      <c r="O51" s="2"/>
      <c r="P51" s="2"/>
      <c r="Q51" s="2"/>
      <c r="R51" s="2"/>
      <c r="S51" s="2"/>
      <c r="T51" s="2"/>
      <c r="U51" s="2"/>
      <c r="V51" s="2"/>
      <c r="W51" s="2"/>
      <c r="X51" s="2"/>
      <c r="Y51" s="2"/>
      <c r="Z51" s="2"/>
      <c r="AA51" s="2"/>
      <c r="AB51" s="28"/>
    </row>
    <row r="52" spans="1:28" x14ac:dyDescent="0.3">
      <c r="A52" s="12"/>
      <c r="B52" s="3" t="s">
        <v>116</v>
      </c>
      <c r="C52" s="7">
        <f>IFERROR(INDEX('TAB Prolaps.e'!B2:GV35,MATCH(Regiobeeld!C2,'TAB Prolaps.e'!A2:A35,0),MATCH("p53.e."&amp;C3,'TAB Prolaps.e'!B1:GX1,0)),"")</f>
        <v>1.50837988826816E-2</v>
      </c>
      <c r="D52" s="7">
        <f>IFERROR(INDEX('TAB Prolaps.e'!B2:GV35,MATCH(Regiobeeld!D2,'TAB Prolaps.e'!A2:A35,0),MATCH("p53.e."&amp;C3,'TAB Prolaps.e'!B1:GX1,0)),"")</f>
        <v>8.13816800795732E-3</v>
      </c>
      <c r="E52" s="8">
        <f t="shared" si="1"/>
        <v>0.85346368715084231</v>
      </c>
      <c r="F52" s="3" t="s">
        <v>72</v>
      </c>
      <c r="G52" s="1"/>
      <c r="H52" s="3" t="s">
        <v>117</v>
      </c>
      <c r="I52" s="7" t="str">
        <f>IFERROR(INDEX('TAB UI.e'!B2:GV35,MATCH(Regiobeeld!C2,'TAB UI.e'!A2:A35,0),MATCH("u55.e."&amp;C3,'TAB UI.e'!B1:GX1,0)),"")</f>
        <v/>
      </c>
      <c r="J52" s="7">
        <f>IFERROR(INDEX('TAB UI.e'!B2:GV35,MATCH(Regiobeeld!D2,'TAB UI.e'!A2:A35,0),MATCH("u55.e."&amp;C3,'TAB UI.e'!B1:GX1,0)),"")</f>
        <v>1.28552729992521E-3</v>
      </c>
      <c r="K52" s="8" t="str">
        <f t="shared" si="0"/>
        <v/>
      </c>
      <c r="L52" s="3" t="s">
        <v>72</v>
      </c>
      <c r="M52" s="2"/>
      <c r="N52" s="12"/>
      <c r="O52" s="2"/>
      <c r="P52" s="2"/>
      <c r="Q52" s="2"/>
      <c r="R52" s="2"/>
      <c r="S52" s="2"/>
      <c r="T52" s="2"/>
      <c r="U52" s="2"/>
      <c r="V52" s="2"/>
      <c r="W52" s="2"/>
      <c r="X52" s="2"/>
      <c r="Y52" s="2"/>
      <c r="Z52" s="2"/>
      <c r="AA52" s="2"/>
      <c r="AB52" s="28"/>
    </row>
    <row r="53" spans="1:28" x14ac:dyDescent="0.3">
      <c r="A53" s="12"/>
      <c r="B53" s="3" t="s">
        <v>118</v>
      </c>
      <c r="C53" s="7">
        <f>IFERROR(INDEX('TAB Prolaps.e'!B2:GV35,MATCH(Regiobeeld!C2,'TAB Prolaps.e'!A2:A35,0),MATCH("p54.e."&amp;C3,'TAB Prolaps.e'!B1:GX1,0)),"")</f>
        <v>6.9832402234636895E-2</v>
      </c>
      <c r="D53" s="7">
        <f>IFERROR(INDEX('TAB Prolaps.e'!B2:GV35,MATCH(Regiobeeld!D2,'TAB Prolaps.e'!A2:A35,0),MATCH("p54.e."&amp;C3,'TAB Prolaps.e'!B1:GX1,0)),"")</f>
        <v>7.0108810320402698E-2</v>
      </c>
      <c r="E53" s="8">
        <f t="shared" si="1"/>
        <v>-3.9425584958950877E-3</v>
      </c>
      <c r="F53" s="3" t="s">
        <v>72</v>
      </c>
      <c r="G53" s="1"/>
      <c r="H53" s="3" t="s">
        <v>119</v>
      </c>
      <c r="I53" s="7" t="str">
        <f>IFERROR(INDEX('TAB UI.e'!B2:GV35,MATCH(Regiobeeld!C2,'TAB UI.e'!A2:A35,0),MATCH("u56.e."&amp;C3,'TAB UI.e'!B1:GX1,0)),"")</f>
        <v/>
      </c>
      <c r="J53" s="7">
        <f>IFERROR(INDEX('TAB UI.e'!B2:GV35,MATCH(Regiobeeld!D2,'TAB UI.e'!A2:A35,0),MATCH("u56.e."&amp;C3,'TAB UI.e'!B1:GX1,0)),"")</f>
        <v>4.2071802543006701E-4</v>
      </c>
      <c r="K53" s="8" t="str">
        <f t="shared" si="0"/>
        <v/>
      </c>
      <c r="L53" s="3" t="s">
        <v>72</v>
      </c>
      <c r="M53" s="2"/>
      <c r="N53" s="12"/>
      <c r="O53" s="2"/>
      <c r="P53" s="2"/>
      <c r="Q53" s="2"/>
      <c r="R53" s="2"/>
      <c r="S53" s="2"/>
      <c r="T53" s="2"/>
      <c r="U53" s="2"/>
      <c r="V53" s="2"/>
      <c r="W53" s="2"/>
      <c r="X53" s="2"/>
      <c r="Y53" s="2"/>
      <c r="Z53" s="2"/>
      <c r="AA53" s="2"/>
      <c r="AB53" s="28"/>
    </row>
    <row r="54" spans="1:28" x14ac:dyDescent="0.3">
      <c r="A54" s="12"/>
      <c r="B54" s="3" t="s">
        <v>103</v>
      </c>
      <c r="C54" s="7">
        <f>IFERROR(INDEX('TAB Prolaps.e'!B2:GV35,MATCH(Regiobeeld!C2,'TAB Prolaps.e'!A2:A35,0),MATCH("p55.e."&amp;C3,'TAB Prolaps.e'!B1:GX1,0)),"")</f>
        <v>5.5865921787709499E-3</v>
      </c>
      <c r="D54" s="7">
        <f>IFERROR(INDEX('TAB Prolaps.e'!B2:GV35,MATCH(Regiobeeld!D2,'TAB Prolaps.e'!A2:A35,0),MATCH("p55.e."&amp;C3,'TAB Prolaps.e'!B1:GX1,0)),"")</f>
        <v>4.9431835307592598E-3</v>
      </c>
      <c r="E54" s="8">
        <f t="shared" si="1"/>
        <v>0.13016078484807214</v>
      </c>
      <c r="F54" s="3" t="s">
        <v>72</v>
      </c>
      <c r="G54" s="1"/>
      <c r="H54" s="3" t="s">
        <v>120</v>
      </c>
      <c r="I54" s="7" t="str">
        <f>IFERROR(INDEX('TAB UI.e'!B2:GV35,MATCH(Regiobeeld!C2,'TAB UI.e'!A2:A35,0),MATCH("u57.e."&amp;C3,'TAB UI.e'!B1:GX1,0)),"")</f>
        <v/>
      </c>
      <c r="J54" s="7" t="str">
        <f>IFERROR(INDEX('TAB UI.e'!B2:GV35,MATCH(Regiobeeld!D2,'TAB UI.e'!A2:A35,0),MATCH("u57.e."&amp;C3,'TAB UI.e'!B1:GX1,0)),"")</f>
        <v/>
      </c>
      <c r="K54" s="8" t="str">
        <f t="shared" si="0"/>
        <v/>
      </c>
      <c r="L54" s="3" t="s">
        <v>72</v>
      </c>
      <c r="M54" s="2"/>
      <c r="N54" s="12"/>
      <c r="O54" s="2"/>
      <c r="P54" s="2"/>
      <c r="Q54" s="2"/>
      <c r="R54" s="2"/>
      <c r="S54" s="2"/>
      <c r="T54" s="2"/>
      <c r="U54" s="2"/>
      <c r="V54" s="2"/>
      <c r="W54" s="2"/>
      <c r="X54" s="2"/>
      <c r="Y54" s="2"/>
      <c r="Z54" s="2"/>
      <c r="AA54" s="2"/>
      <c r="AB54" s="28"/>
    </row>
    <row r="55" spans="1:28" x14ac:dyDescent="0.3">
      <c r="A55" s="12"/>
      <c r="B55" s="3" t="s">
        <v>105</v>
      </c>
      <c r="C55" s="7" t="str">
        <f>IFERROR(INDEX('TAB Prolaps.e'!B2:GV35,MATCH(Regiobeeld!C2,'TAB Prolaps.e'!A2:A35,0),MATCH("p56.e."&amp;C3,'TAB Prolaps.e'!B1:GX1,0)),"")</f>
        <v/>
      </c>
      <c r="D55" s="7">
        <f>IFERROR(INDEX('TAB Prolaps.e'!B2:GV35,MATCH(Regiobeeld!D2,'TAB Prolaps.e'!A2:A35,0),MATCH("p56.e."&amp;C3,'TAB Prolaps.e'!B1:GX1,0)),"")</f>
        <v>2.9538535732585801E-3</v>
      </c>
      <c r="E55" s="8" t="str">
        <f t="shared" si="1"/>
        <v/>
      </c>
      <c r="F55" s="3" t="s">
        <v>72</v>
      </c>
      <c r="G55" s="1"/>
      <c r="H55" s="3" t="s">
        <v>121</v>
      </c>
      <c r="I55" s="7">
        <f>IFERROR(INDEX('TAB UI.e'!B2:GV35,MATCH(Regiobeeld!C2,'TAB UI.e'!A2:A35,0),MATCH("u58.e."&amp;C3,'TAB UI.e'!B1:GX1,0)),"")</f>
        <v>6.9111424541607902E-2</v>
      </c>
      <c r="J55" s="7">
        <f>IFERROR(INDEX('TAB UI.e'!B2:GV35,MATCH(Regiobeeld!D2,'TAB UI.e'!A2:A35,0),MATCH("u58.e."&amp;C3,'TAB UI.e'!B1:GX1,0)),"")</f>
        <v>1.9212789827973101E-2</v>
      </c>
      <c r="K55" s="8">
        <f>IFERROR((I55/J55)-1,"")</f>
        <v>2.5971571625159955</v>
      </c>
      <c r="L55" s="3" t="s">
        <v>72</v>
      </c>
      <c r="M55" s="2"/>
      <c r="N55" s="12"/>
      <c r="O55" s="2"/>
      <c r="P55" s="2"/>
      <c r="Q55" s="2"/>
      <c r="R55" s="2"/>
      <c r="S55" s="2"/>
      <c r="T55" s="2"/>
      <c r="U55" s="2"/>
      <c r="V55" s="2"/>
      <c r="W55" s="2"/>
      <c r="X55" s="2"/>
      <c r="Y55" s="2"/>
      <c r="Z55" s="2"/>
      <c r="AA55" s="2"/>
      <c r="AB55" s="28"/>
    </row>
    <row r="56" spans="1:28" x14ac:dyDescent="0.3">
      <c r="A56" s="12"/>
      <c r="B56" s="3" t="s">
        <v>122</v>
      </c>
      <c r="C56" s="7" t="str">
        <f>IFERROR(INDEX('TAB Prolaps.e'!B2:GV35,MATCH(Regiobeeld!C2,'TAB Prolaps.e'!A2:A35,0),MATCH("p57.e."&amp;C3,'TAB Prolaps.e'!B1:GX1,0)),"")</f>
        <v/>
      </c>
      <c r="D56" s="7" t="str">
        <f>IFERROR(INDEX('TAB Prolaps.e'!B2:GV35,MATCH(Regiobeeld!D2,'TAB Prolaps.e'!A2:A35,0),MATCH("p57.e."&amp;C3,'TAB Prolaps.e'!B1:GX1,0)),"")</f>
        <v/>
      </c>
      <c r="E56" s="8" t="str">
        <f>IFERROR((C56/D56)-1,"")</f>
        <v/>
      </c>
      <c r="F56" s="3" t="s">
        <v>72</v>
      </c>
      <c r="G56" s="1"/>
      <c r="H56" s="14" t="s">
        <v>78</v>
      </c>
      <c r="I56" s="15" t="str">
        <f>C2</f>
        <v>Arnhem</v>
      </c>
      <c r="J56" s="15" t="s">
        <v>54</v>
      </c>
      <c r="K56" s="15" t="s">
        <v>67</v>
      </c>
      <c r="L56" s="17"/>
      <c r="M56" s="2"/>
      <c r="N56" s="12"/>
      <c r="O56" s="2"/>
      <c r="P56" s="2"/>
      <c r="Q56" s="2"/>
      <c r="R56" s="2"/>
      <c r="S56" s="2"/>
      <c r="T56" s="2"/>
      <c r="U56" s="2"/>
      <c r="V56" s="2"/>
      <c r="W56" s="2"/>
      <c r="X56" s="2"/>
      <c r="Y56" s="2"/>
      <c r="Z56" s="2"/>
      <c r="AA56" s="2"/>
      <c r="AB56" s="28"/>
    </row>
    <row r="57" spans="1:28" x14ac:dyDescent="0.3">
      <c r="A57" s="12"/>
      <c r="B57" s="14" t="s">
        <v>78</v>
      </c>
      <c r="C57" s="15" t="str">
        <f>C2</f>
        <v>Arnhem</v>
      </c>
      <c r="D57" s="15" t="s">
        <v>54</v>
      </c>
      <c r="E57" s="15" t="s">
        <v>67</v>
      </c>
      <c r="F57" s="17"/>
      <c r="G57" s="1"/>
      <c r="H57" s="93" t="s">
        <v>1329</v>
      </c>
      <c r="I57" s="94">
        <f>IFERROR(INDEX('TAB UI.e'!B2:GV35,MATCH(Regiobeeld!C2,'TAB UI.e'!A2:A35,0),MATCH("u72.e."&amp;C3,'TAB UI.e'!B1:GX1,0)),"")</f>
        <v>8.4626234132581094E-2</v>
      </c>
      <c r="J57" s="94">
        <f>IFERROR(INDEX('TAB UI.e'!B2:GV35,MATCH(Regiobeeld!D2,'TAB UI.e'!A2:A35,0),MATCH("u72.e."&amp;C3,'TAB UI.e'!B1:GX1,0)),"")</f>
        <v>7.3485415108451801E-2</v>
      </c>
      <c r="K57" s="95">
        <f>IFERROR((I57/J57)-1,"")</f>
        <v>0.15160585277619187</v>
      </c>
      <c r="L57" s="93" t="s">
        <v>72</v>
      </c>
      <c r="M57" s="2"/>
      <c r="N57" s="12"/>
      <c r="O57" s="2"/>
      <c r="P57" s="2"/>
      <c r="Q57" s="2"/>
      <c r="R57" s="2"/>
      <c r="S57" s="2"/>
      <c r="T57" s="2"/>
      <c r="U57" s="2"/>
      <c r="V57" s="2"/>
      <c r="W57" s="2"/>
      <c r="X57" s="2"/>
      <c r="Y57" s="2"/>
      <c r="Z57" s="2"/>
      <c r="AA57" s="2"/>
      <c r="AB57" s="28"/>
    </row>
    <row r="58" spans="1:28" x14ac:dyDescent="0.3">
      <c r="A58" s="12"/>
      <c r="B58" s="3" t="s">
        <v>1280</v>
      </c>
      <c r="C58" s="7">
        <f>IFERROR(INDEX('TAB Prolaps.e'!B2:GV35,MATCH(Regiobeeld!C2,'TAB Prolaps.e'!A2:A35,0),MATCH("p62.e."&amp;C3,'TAB Prolaps.e'!B1:GX1,0)),"")</f>
        <v>0.26312849162011198</v>
      </c>
      <c r="D58" s="7">
        <f>IFERROR(INDEX('TAB Prolaps.e'!B2:GV35,MATCH(Regiobeeld!D2,'TAB Prolaps.e'!A2:A35,0),MATCH("p62.e."&amp;C3,'TAB Prolaps.e'!B1:GX1,0)),"")</f>
        <v>0.24432588841667399</v>
      </c>
      <c r="E58" s="8">
        <f>IFERROR((C58/D58)-1,"")</f>
        <v>7.6957064702746436E-2</v>
      </c>
      <c r="F58" s="3" t="s">
        <v>72</v>
      </c>
      <c r="G58" s="1"/>
      <c r="H58" s="93" t="s">
        <v>1328</v>
      </c>
      <c r="I58" s="94">
        <f>IFERROR(INDEX('TAB UI.e'!B2:GV35,MATCH(Regiobeeld!C2,'TAB UI.e'!A2:A35,0),MATCH("u73.e."&amp;C3,'TAB UI.e'!B1:GX1,0)),"")</f>
        <v>0.10766337564645</v>
      </c>
      <c r="J58" s="94">
        <f>IFERROR(INDEX('TAB UI.e'!B2:GV35,MATCH(Regiobeeld!D2,'TAB UI.e'!A2:A35,0),MATCH("u73.e."&amp;C3,'TAB UI.e'!B1:GX1,0)),"")</f>
        <v>5.7381264023934203E-2</v>
      </c>
      <c r="K58" s="95">
        <f>IFERROR((I58/J58)-1,"")</f>
        <v>0.87628100352656402</v>
      </c>
      <c r="L58" s="93" t="s">
        <v>72</v>
      </c>
      <c r="M58" s="2"/>
      <c r="N58" s="12"/>
      <c r="O58" s="2"/>
      <c r="P58" s="2"/>
      <c r="Q58" s="2"/>
      <c r="R58" s="2"/>
      <c r="S58" s="2"/>
      <c r="T58" s="2"/>
      <c r="U58" s="2"/>
      <c r="V58" s="2"/>
      <c r="W58" s="2"/>
      <c r="X58" s="2"/>
      <c r="Y58" s="2"/>
      <c r="Z58" s="2"/>
      <c r="AA58" s="2"/>
      <c r="AB58" s="28"/>
    </row>
    <row r="59" spans="1:28" x14ac:dyDescent="0.3">
      <c r="A59" s="12"/>
      <c r="B59" s="3" t="s">
        <v>1271</v>
      </c>
      <c r="C59" s="7">
        <f>IFERROR(INDEX('TAB Prolaps.e'!B2:GV35,MATCH(Regiobeeld!C2,'TAB Prolaps.e'!A2:A35,0),MATCH("p63.e."&amp;C3,'TAB Prolaps.e'!B1:GX1,0)),"")</f>
        <v>3.7988826815642501E-2</v>
      </c>
      <c r="D59" s="7">
        <f>IFERROR(INDEX('TAB Prolaps.e'!B2:GV35,MATCH(Regiobeeld!D2,'TAB Prolaps.e'!A2:A35,0),MATCH("p63.e."&amp;C3,'TAB Prolaps.e'!B1:GX1,0)),"")</f>
        <v>4.42173795099014E-2</v>
      </c>
      <c r="E59" s="8">
        <f>IFERROR((C59/D59)-1,"")</f>
        <v>-0.140862094572207</v>
      </c>
      <c r="F59" s="3" t="s">
        <v>72</v>
      </c>
      <c r="G59" s="1"/>
      <c r="H59" s="2"/>
      <c r="I59" s="2"/>
      <c r="J59" s="2"/>
      <c r="K59" s="2"/>
      <c r="L59" s="2"/>
      <c r="M59" s="2"/>
      <c r="N59" s="12"/>
      <c r="O59" s="2"/>
      <c r="P59" s="2"/>
      <c r="Q59" s="2"/>
      <c r="R59" s="2"/>
      <c r="S59" s="2"/>
      <c r="T59" s="2"/>
      <c r="U59" s="2"/>
      <c r="V59" s="2"/>
      <c r="W59" s="2"/>
      <c r="X59" s="2"/>
      <c r="Y59" s="2"/>
      <c r="Z59" s="2"/>
      <c r="AA59" s="2"/>
      <c r="AB59" s="28"/>
    </row>
    <row r="60" spans="1:28" x14ac:dyDescent="0.3">
      <c r="A60" s="12"/>
      <c r="B60" s="2"/>
      <c r="C60" s="2"/>
      <c r="D60" s="2"/>
      <c r="E60" s="2"/>
      <c r="F60" s="2"/>
      <c r="G60" s="2"/>
      <c r="H60" s="2"/>
      <c r="I60" s="2"/>
      <c r="J60" s="2"/>
      <c r="K60" s="2"/>
      <c r="L60" s="2"/>
      <c r="M60" s="2"/>
      <c r="N60" s="12"/>
      <c r="O60" s="2"/>
      <c r="P60" s="2"/>
      <c r="Q60" s="2"/>
      <c r="R60" s="2"/>
      <c r="S60" s="2"/>
      <c r="T60" s="2"/>
      <c r="U60" s="2"/>
      <c r="V60" s="2"/>
      <c r="W60" s="2"/>
      <c r="X60" s="2"/>
      <c r="Y60" s="2"/>
      <c r="Z60" s="2"/>
      <c r="AA60" s="2"/>
      <c r="AB60" s="28"/>
    </row>
    <row r="61" spans="1:28" x14ac:dyDescent="0.3">
      <c r="A61" s="12"/>
      <c r="B61" s="34" t="s">
        <v>123</v>
      </c>
      <c r="C61" s="21"/>
      <c r="D61" s="21"/>
      <c r="E61" s="21"/>
      <c r="F61" s="21"/>
      <c r="G61" s="21"/>
      <c r="H61" s="21"/>
      <c r="I61" s="21"/>
      <c r="J61" s="21"/>
      <c r="K61" s="21"/>
      <c r="L61" s="22"/>
      <c r="M61" s="2"/>
      <c r="N61" s="12"/>
      <c r="O61" s="2"/>
      <c r="P61" s="2"/>
      <c r="Q61" s="2"/>
      <c r="R61" s="2"/>
      <c r="S61" s="2"/>
      <c r="T61" s="2"/>
      <c r="U61" s="2"/>
      <c r="V61" s="2"/>
      <c r="W61" s="2"/>
      <c r="X61" s="2"/>
      <c r="Y61" s="2"/>
      <c r="Z61" s="2"/>
      <c r="AA61" s="2"/>
      <c r="AB61" s="28"/>
    </row>
    <row r="62" spans="1:28" x14ac:dyDescent="0.3">
      <c r="A62" s="12"/>
      <c r="B62" s="35" t="s">
        <v>124</v>
      </c>
      <c r="C62" s="32"/>
      <c r="D62" s="32"/>
      <c r="E62" s="32"/>
      <c r="F62" s="32"/>
      <c r="G62" s="32"/>
      <c r="H62" s="32"/>
      <c r="I62" s="32"/>
      <c r="J62" s="32"/>
      <c r="K62" s="32"/>
      <c r="L62" s="33"/>
      <c r="M62" s="2"/>
      <c r="N62" s="12"/>
      <c r="O62" s="2"/>
      <c r="P62" s="2"/>
      <c r="Q62" s="2"/>
      <c r="R62" s="2"/>
      <c r="S62" s="2"/>
      <c r="T62" s="2"/>
      <c r="U62" s="2"/>
      <c r="V62" s="2"/>
      <c r="W62" s="2"/>
      <c r="X62" s="2"/>
      <c r="Y62" s="2"/>
      <c r="Z62" s="2"/>
      <c r="AA62" s="2"/>
      <c r="AB62" s="28"/>
    </row>
    <row r="63" spans="1:28" x14ac:dyDescent="0.3">
      <c r="A63" s="29"/>
      <c r="B63" s="30"/>
      <c r="C63" s="30"/>
      <c r="D63" s="30"/>
      <c r="E63" s="30"/>
      <c r="F63" s="30"/>
      <c r="G63" s="30"/>
      <c r="H63" s="30"/>
      <c r="I63" s="30"/>
      <c r="J63" s="30"/>
      <c r="K63" s="30"/>
      <c r="L63" s="30"/>
      <c r="M63" s="30"/>
      <c r="N63" s="12"/>
      <c r="O63" s="2"/>
      <c r="P63" s="2"/>
      <c r="Q63" s="2"/>
      <c r="R63" s="2"/>
      <c r="S63" s="2"/>
      <c r="T63" s="2"/>
      <c r="U63" s="2"/>
      <c r="V63" s="2"/>
      <c r="W63" s="2"/>
      <c r="X63" s="2"/>
      <c r="Y63" s="2"/>
      <c r="Z63" s="2"/>
      <c r="AA63" s="2"/>
      <c r="AB63" s="28"/>
    </row>
    <row r="64" spans="1:28" ht="20.25" customHeight="1" x14ac:dyDescent="0.3">
      <c r="A64" s="52"/>
      <c r="B64" s="53"/>
      <c r="C64" s="53"/>
      <c r="D64" s="53"/>
      <c r="E64" s="53"/>
      <c r="F64" s="53"/>
      <c r="G64" s="53"/>
      <c r="H64" s="53"/>
      <c r="I64" s="53"/>
      <c r="J64" s="53"/>
      <c r="K64" s="53"/>
      <c r="L64" s="53"/>
      <c r="M64" s="54"/>
      <c r="N64" s="2"/>
      <c r="O64" s="2"/>
      <c r="P64" s="2"/>
      <c r="Q64" s="2"/>
      <c r="R64" s="2"/>
      <c r="S64" s="2"/>
      <c r="T64" s="2"/>
      <c r="U64" s="2"/>
      <c r="V64" s="2"/>
      <c r="W64" s="2"/>
      <c r="X64" s="2"/>
      <c r="Y64" s="2"/>
      <c r="Z64" s="2"/>
      <c r="AA64" s="2"/>
      <c r="AB64" s="28"/>
    </row>
    <row r="65" spans="1:28" ht="20.25" customHeight="1" x14ac:dyDescent="0.3">
      <c r="A65" s="52"/>
      <c r="B65" s="55" t="s">
        <v>125</v>
      </c>
      <c r="C65" s="56"/>
      <c r="D65" s="56"/>
      <c r="E65" s="56"/>
      <c r="F65" s="57"/>
      <c r="G65" s="53"/>
      <c r="H65" s="55" t="s">
        <v>125</v>
      </c>
      <c r="I65" s="56"/>
      <c r="J65" s="56"/>
      <c r="K65" s="56"/>
      <c r="L65" s="57"/>
      <c r="M65" s="58"/>
      <c r="N65" s="2"/>
      <c r="O65" s="2"/>
      <c r="P65" s="2"/>
      <c r="Q65" s="2"/>
      <c r="R65" s="2"/>
      <c r="S65" s="2"/>
      <c r="T65" s="2"/>
      <c r="U65" s="2"/>
      <c r="V65" s="2"/>
      <c r="W65" s="2"/>
      <c r="X65" s="2"/>
      <c r="Y65" s="2"/>
      <c r="Z65" s="2"/>
      <c r="AA65" s="2"/>
      <c r="AB65" s="28"/>
    </row>
    <row r="66" spans="1:28" ht="20.25" customHeight="1" x14ac:dyDescent="0.3">
      <c r="A66" s="53"/>
      <c r="B66" s="53"/>
      <c r="C66" s="53"/>
      <c r="D66" s="53"/>
      <c r="E66" s="53"/>
      <c r="F66" s="53"/>
      <c r="G66" s="53"/>
      <c r="H66" s="53"/>
      <c r="I66" s="53"/>
      <c r="J66" s="53"/>
      <c r="K66" s="53"/>
      <c r="L66" s="53"/>
      <c r="M66" s="58"/>
      <c r="N66" s="2"/>
      <c r="O66" s="2"/>
      <c r="P66" s="2"/>
      <c r="Q66" s="2"/>
      <c r="R66" s="2"/>
      <c r="S66" s="2"/>
      <c r="T66" s="2"/>
      <c r="U66" s="2"/>
      <c r="V66" s="2"/>
      <c r="W66" s="2"/>
      <c r="X66" s="2"/>
      <c r="Y66" s="2"/>
      <c r="Z66" s="2"/>
      <c r="AA66" s="2"/>
      <c r="AB66" s="28"/>
    </row>
    <row r="67" spans="1:28" ht="20.25" customHeight="1" x14ac:dyDescent="0.3">
      <c r="A67" s="52"/>
      <c r="B67" s="59" t="s">
        <v>88</v>
      </c>
      <c r="C67" s="113" t="s">
        <v>126</v>
      </c>
      <c r="D67" s="113"/>
      <c r="E67" s="113"/>
      <c r="F67" s="113"/>
      <c r="G67" s="53"/>
      <c r="H67" s="59" t="s">
        <v>88</v>
      </c>
      <c r="I67" s="113" t="s">
        <v>126</v>
      </c>
      <c r="J67" s="113"/>
      <c r="K67" s="113"/>
      <c r="L67" s="113"/>
      <c r="M67" s="58"/>
      <c r="N67" s="2"/>
      <c r="O67" s="2"/>
      <c r="P67" s="2"/>
      <c r="Q67" s="2"/>
      <c r="R67" s="2"/>
      <c r="S67" s="2"/>
      <c r="T67" s="2"/>
      <c r="U67" s="2"/>
      <c r="V67" s="2"/>
      <c r="W67" s="2"/>
      <c r="X67" s="2"/>
      <c r="Y67" s="2"/>
      <c r="Z67" s="2"/>
      <c r="AA67" s="2"/>
      <c r="AB67" s="28"/>
    </row>
    <row r="68" spans="1:28" ht="20.25" customHeight="1" x14ac:dyDescent="0.3">
      <c r="A68" s="52"/>
      <c r="B68" s="59" t="s">
        <v>89</v>
      </c>
      <c r="C68" s="113" t="s">
        <v>127</v>
      </c>
      <c r="D68" s="113"/>
      <c r="E68" s="113"/>
      <c r="F68" s="113"/>
      <c r="G68" s="53"/>
      <c r="H68" s="59" t="s">
        <v>92</v>
      </c>
      <c r="I68" s="113" t="s">
        <v>128</v>
      </c>
      <c r="J68" s="113"/>
      <c r="K68" s="113"/>
      <c r="L68" s="113"/>
      <c r="M68" s="58"/>
      <c r="N68" s="2"/>
      <c r="O68" s="2"/>
      <c r="P68" s="2"/>
      <c r="Q68" s="2"/>
      <c r="R68" s="2"/>
      <c r="S68" s="2"/>
      <c r="T68" s="2"/>
      <c r="U68" s="2"/>
      <c r="V68" s="2"/>
      <c r="W68" s="2"/>
      <c r="X68" s="2"/>
      <c r="Y68" s="2"/>
      <c r="Z68" s="2"/>
      <c r="AA68" s="2"/>
      <c r="AB68" s="28"/>
    </row>
    <row r="69" spans="1:28" ht="20.25" customHeight="1" x14ac:dyDescent="0.3">
      <c r="A69" s="52"/>
      <c r="B69" s="59" t="s">
        <v>90</v>
      </c>
      <c r="C69" s="113" t="s">
        <v>129</v>
      </c>
      <c r="D69" s="113"/>
      <c r="E69" s="113"/>
      <c r="F69" s="113"/>
      <c r="G69" s="53"/>
      <c r="H69" s="59" t="s">
        <v>89</v>
      </c>
      <c r="I69" s="113" t="s">
        <v>127</v>
      </c>
      <c r="J69" s="113"/>
      <c r="K69" s="113"/>
      <c r="L69" s="113"/>
      <c r="M69" s="58"/>
      <c r="N69" s="2"/>
      <c r="O69" s="2"/>
      <c r="P69" s="2"/>
      <c r="Q69" s="2"/>
      <c r="R69" s="2"/>
      <c r="S69" s="2"/>
      <c r="T69" s="2"/>
      <c r="U69" s="2"/>
      <c r="V69" s="2"/>
      <c r="W69" s="2"/>
      <c r="X69" s="2"/>
      <c r="Y69" s="2"/>
      <c r="Z69" s="2"/>
      <c r="AA69" s="2"/>
      <c r="AB69" s="28"/>
    </row>
    <row r="70" spans="1:28" ht="20.25" customHeight="1" x14ac:dyDescent="0.3">
      <c r="A70" s="52"/>
      <c r="B70" s="59" t="s">
        <v>91</v>
      </c>
      <c r="C70" s="113" t="s">
        <v>130</v>
      </c>
      <c r="D70" s="113"/>
      <c r="E70" s="113"/>
      <c r="F70" s="113"/>
      <c r="G70" s="53"/>
      <c r="H70" s="59" t="s">
        <v>90</v>
      </c>
      <c r="I70" s="113" t="s">
        <v>129</v>
      </c>
      <c r="J70" s="113"/>
      <c r="K70" s="113"/>
      <c r="L70" s="113"/>
      <c r="M70" s="58"/>
      <c r="N70" s="2"/>
      <c r="O70" s="2"/>
      <c r="P70" s="2"/>
      <c r="Q70" s="2"/>
      <c r="R70" s="2"/>
      <c r="S70" s="2"/>
      <c r="T70" s="2"/>
      <c r="U70" s="2"/>
      <c r="V70" s="2"/>
      <c r="W70" s="2"/>
      <c r="X70" s="2"/>
      <c r="Y70" s="2"/>
      <c r="Z70" s="2"/>
      <c r="AA70" s="2"/>
      <c r="AB70" s="28"/>
    </row>
    <row r="71" spans="1:28" ht="20.25" customHeight="1" x14ac:dyDescent="0.3">
      <c r="A71" s="52"/>
      <c r="B71" s="59" t="s">
        <v>1274</v>
      </c>
      <c r="C71" s="113" t="s">
        <v>131</v>
      </c>
      <c r="D71" s="113"/>
      <c r="E71" s="113"/>
      <c r="F71" s="113"/>
      <c r="G71" s="53"/>
      <c r="H71" s="59" t="s">
        <v>91</v>
      </c>
      <c r="I71" s="113" t="s">
        <v>130</v>
      </c>
      <c r="J71" s="113"/>
      <c r="K71" s="113"/>
      <c r="L71" s="113"/>
      <c r="M71" s="58"/>
      <c r="N71" s="2"/>
      <c r="O71" s="2"/>
      <c r="P71" s="2"/>
      <c r="Q71" s="2"/>
      <c r="R71" s="2"/>
      <c r="S71" s="2"/>
      <c r="T71" s="2"/>
      <c r="U71" s="2"/>
      <c r="V71" s="2"/>
      <c r="W71" s="2"/>
      <c r="X71" s="2"/>
      <c r="Y71" s="2"/>
      <c r="Z71" s="2"/>
      <c r="AA71" s="2"/>
      <c r="AB71" s="28"/>
    </row>
    <row r="72" spans="1:28" ht="20.25" customHeight="1" x14ac:dyDescent="0.3">
      <c r="A72" s="52"/>
      <c r="B72" s="59" t="s">
        <v>1275</v>
      </c>
      <c r="C72" s="113" t="s">
        <v>132</v>
      </c>
      <c r="D72" s="113"/>
      <c r="E72" s="113"/>
      <c r="F72" s="113"/>
      <c r="G72" s="53"/>
      <c r="H72" s="59" t="s">
        <v>96</v>
      </c>
      <c r="I72" s="113" t="s">
        <v>133</v>
      </c>
      <c r="J72" s="113"/>
      <c r="K72" s="113"/>
      <c r="L72" s="113"/>
      <c r="M72" s="58"/>
      <c r="N72" s="2"/>
      <c r="O72" s="2"/>
      <c r="P72" s="2"/>
      <c r="Q72" s="2"/>
      <c r="R72" s="2"/>
      <c r="S72" s="2"/>
      <c r="T72" s="2"/>
      <c r="U72" s="2"/>
      <c r="V72" s="2"/>
      <c r="W72" s="2"/>
      <c r="X72" s="2"/>
      <c r="Y72" s="2"/>
      <c r="Z72" s="2"/>
      <c r="AA72" s="2"/>
      <c r="AB72" s="28"/>
    </row>
    <row r="73" spans="1:28" ht="20.25" customHeight="1" x14ac:dyDescent="0.3">
      <c r="A73" s="52"/>
      <c r="B73" s="59" t="s">
        <v>1276</v>
      </c>
      <c r="C73" s="113" t="s">
        <v>134</v>
      </c>
      <c r="D73" s="113"/>
      <c r="E73" s="113"/>
      <c r="F73" s="113"/>
      <c r="G73" s="53"/>
      <c r="H73" s="59" t="s">
        <v>99</v>
      </c>
      <c r="I73" s="113" t="s">
        <v>135</v>
      </c>
      <c r="J73" s="113"/>
      <c r="K73" s="113"/>
      <c r="L73" s="113"/>
      <c r="M73" s="58"/>
      <c r="N73" s="2"/>
      <c r="O73" s="2"/>
      <c r="P73" s="2"/>
      <c r="Q73" s="2"/>
      <c r="R73" s="2"/>
      <c r="S73" s="2"/>
      <c r="T73" s="2"/>
      <c r="U73" s="2"/>
      <c r="V73" s="2"/>
      <c r="W73" s="2"/>
      <c r="X73" s="2"/>
      <c r="Y73" s="2"/>
      <c r="Z73" s="2"/>
      <c r="AA73" s="2"/>
      <c r="AB73" s="28"/>
    </row>
    <row r="74" spans="1:28" ht="20.25" customHeight="1" x14ac:dyDescent="0.3">
      <c r="A74" s="52"/>
      <c r="B74" s="59" t="s">
        <v>1282</v>
      </c>
      <c r="C74" s="113" t="s">
        <v>136</v>
      </c>
      <c r="D74" s="113"/>
      <c r="E74" s="113"/>
      <c r="F74" s="113"/>
      <c r="G74" s="53"/>
      <c r="H74" s="59" t="s">
        <v>101</v>
      </c>
      <c r="I74" s="113" t="s">
        <v>137</v>
      </c>
      <c r="J74" s="113"/>
      <c r="K74" s="113"/>
      <c r="L74" s="113"/>
      <c r="M74" s="58"/>
      <c r="N74" s="2"/>
      <c r="O74" s="2"/>
      <c r="P74" s="2"/>
      <c r="Q74" s="2"/>
      <c r="R74" s="2"/>
      <c r="S74" s="2"/>
      <c r="T74" s="2"/>
      <c r="U74" s="2"/>
      <c r="V74" s="2"/>
      <c r="W74" s="2"/>
      <c r="X74" s="2"/>
      <c r="Y74" s="2"/>
      <c r="Z74" s="2"/>
      <c r="AA74" s="2"/>
      <c r="AB74" s="28"/>
    </row>
    <row r="75" spans="1:28" ht="20.25" customHeight="1" x14ac:dyDescent="0.3">
      <c r="A75" s="52"/>
      <c r="B75" s="59" t="s">
        <v>1283</v>
      </c>
      <c r="C75" s="113" t="s">
        <v>138</v>
      </c>
      <c r="D75" s="113"/>
      <c r="E75" s="113"/>
      <c r="F75" s="113"/>
      <c r="G75" s="53"/>
      <c r="H75" s="59" t="s">
        <v>103</v>
      </c>
      <c r="I75" s="113" t="s">
        <v>139</v>
      </c>
      <c r="J75" s="113"/>
      <c r="K75" s="113"/>
      <c r="L75" s="113"/>
      <c r="M75" s="58"/>
      <c r="N75" s="2"/>
      <c r="O75" s="2"/>
      <c r="P75" s="2"/>
      <c r="Q75" s="2"/>
      <c r="R75" s="2"/>
      <c r="S75" s="2"/>
      <c r="T75" s="2"/>
      <c r="U75" s="2"/>
      <c r="V75" s="2"/>
      <c r="W75" s="2"/>
      <c r="X75" s="2"/>
      <c r="Y75" s="2"/>
      <c r="Z75" s="2"/>
      <c r="AA75" s="2"/>
      <c r="AB75" s="28"/>
    </row>
    <row r="76" spans="1:28" ht="20.25" customHeight="1" x14ac:dyDescent="0.3">
      <c r="A76" s="52"/>
      <c r="B76" s="59" t="s">
        <v>1277</v>
      </c>
      <c r="C76" s="113" t="s">
        <v>140</v>
      </c>
      <c r="D76" s="113"/>
      <c r="E76" s="113"/>
      <c r="F76" s="113"/>
      <c r="G76" s="53"/>
      <c r="H76" s="59" t="s">
        <v>105</v>
      </c>
      <c r="I76" s="113" t="s">
        <v>141</v>
      </c>
      <c r="J76" s="113"/>
      <c r="K76" s="113"/>
      <c r="L76" s="113"/>
      <c r="M76" s="58"/>
      <c r="N76" s="2"/>
      <c r="O76" s="2"/>
      <c r="P76" s="2"/>
      <c r="Q76" s="2"/>
      <c r="R76" s="2"/>
      <c r="S76" s="2"/>
      <c r="T76" s="2"/>
      <c r="U76" s="2"/>
      <c r="V76" s="2"/>
      <c r="W76" s="2"/>
      <c r="X76" s="2"/>
      <c r="Y76" s="2"/>
      <c r="Z76" s="2"/>
      <c r="AA76" s="2"/>
      <c r="AB76" s="28"/>
    </row>
    <row r="77" spans="1:28" ht="20.25" customHeight="1" x14ac:dyDescent="0.3">
      <c r="A77" s="52"/>
      <c r="B77" s="59" t="s">
        <v>1284</v>
      </c>
      <c r="C77" s="113" t="s">
        <v>142</v>
      </c>
      <c r="D77" s="113"/>
      <c r="E77" s="113"/>
      <c r="F77" s="113"/>
      <c r="G77" s="53"/>
      <c r="H77" s="59" t="s">
        <v>107</v>
      </c>
      <c r="I77" s="113" t="s">
        <v>143</v>
      </c>
      <c r="J77" s="113"/>
      <c r="K77" s="113"/>
      <c r="L77" s="113"/>
      <c r="M77" s="58"/>
      <c r="N77" s="2"/>
      <c r="O77" s="2"/>
      <c r="P77" s="2"/>
      <c r="Q77" s="2"/>
      <c r="R77" s="2"/>
      <c r="S77" s="2"/>
      <c r="T77" s="2"/>
      <c r="U77" s="2"/>
      <c r="V77" s="2"/>
      <c r="W77" s="2"/>
      <c r="X77" s="2"/>
      <c r="Y77" s="2"/>
      <c r="Z77" s="2"/>
      <c r="AA77" s="2"/>
      <c r="AB77" s="28"/>
    </row>
    <row r="78" spans="1:28" ht="18.45" customHeight="1" x14ac:dyDescent="0.3">
      <c r="A78" s="52"/>
      <c r="B78" s="59" t="s">
        <v>1279</v>
      </c>
      <c r="C78" s="114" t="s">
        <v>1278</v>
      </c>
      <c r="D78" s="115"/>
      <c r="E78" s="115"/>
      <c r="F78" s="116"/>
      <c r="G78" s="53"/>
      <c r="H78" s="59" t="s">
        <v>109</v>
      </c>
      <c r="I78" s="114" t="s">
        <v>145</v>
      </c>
      <c r="J78" s="115"/>
      <c r="K78" s="115"/>
      <c r="L78" s="116"/>
      <c r="M78" s="58"/>
      <c r="N78" s="2"/>
      <c r="O78" s="2"/>
      <c r="P78" s="2"/>
      <c r="Q78" s="2"/>
      <c r="R78" s="2"/>
      <c r="S78" s="2"/>
      <c r="T78" s="2"/>
      <c r="U78" s="2"/>
      <c r="V78" s="2"/>
      <c r="W78" s="2"/>
      <c r="X78" s="2"/>
      <c r="Y78" s="2"/>
      <c r="Z78" s="2"/>
      <c r="AA78" s="2"/>
      <c r="AB78" s="28"/>
    </row>
    <row r="79" spans="1:28" ht="20.25" customHeight="1" x14ac:dyDescent="0.3">
      <c r="A79" s="52"/>
      <c r="B79" s="59" t="s">
        <v>1285</v>
      </c>
      <c r="C79" s="113" t="s">
        <v>144</v>
      </c>
      <c r="D79" s="113"/>
      <c r="E79" s="113"/>
      <c r="F79" s="113"/>
      <c r="G79" s="53"/>
      <c r="H79" s="59" t="s">
        <v>111</v>
      </c>
      <c r="I79" s="114" t="s">
        <v>147</v>
      </c>
      <c r="J79" s="115"/>
      <c r="K79" s="115"/>
      <c r="L79" s="116"/>
      <c r="M79" s="58"/>
      <c r="N79" s="2"/>
      <c r="O79" s="2"/>
      <c r="P79" s="2"/>
      <c r="Q79" s="2"/>
      <c r="R79" s="2"/>
      <c r="S79" s="2"/>
      <c r="T79" s="2"/>
      <c r="U79" s="2"/>
      <c r="V79" s="2"/>
      <c r="W79" s="2"/>
      <c r="X79" s="2"/>
      <c r="Y79" s="2"/>
      <c r="Z79" s="2"/>
      <c r="AA79" s="2"/>
      <c r="AB79" s="28"/>
    </row>
    <row r="80" spans="1:28" ht="20.25" customHeight="1" x14ac:dyDescent="0.3">
      <c r="A80" s="52"/>
      <c r="B80" s="59" t="s">
        <v>1286</v>
      </c>
      <c r="C80" s="113" t="s">
        <v>146</v>
      </c>
      <c r="D80" s="113"/>
      <c r="E80" s="113"/>
      <c r="F80" s="113"/>
      <c r="G80" s="53"/>
      <c r="H80" s="59" t="s">
        <v>113</v>
      </c>
      <c r="I80" s="114" t="s">
        <v>149</v>
      </c>
      <c r="J80" s="115"/>
      <c r="K80" s="115"/>
      <c r="L80" s="116"/>
      <c r="M80" s="58"/>
      <c r="N80" s="2"/>
      <c r="O80" s="2"/>
      <c r="P80" s="2"/>
      <c r="Q80" s="2"/>
      <c r="R80" s="2"/>
      <c r="S80" s="2"/>
      <c r="T80" s="2"/>
      <c r="U80" s="2"/>
      <c r="V80" s="2"/>
      <c r="W80" s="2"/>
      <c r="X80" s="2"/>
      <c r="Y80" s="2"/>
      <c r="Z80" s="2"/>
      <c r="AA80" s="2"/>
      <c r="AB80" s="28"/>
    </row>
    <row r="81" spans="1:28" ht="20.25" customHeight="1" x14ac:dyDescent="0.3">
      <c r="A81" s="52"/>
      <c r="B81" s="59" t="s">
        <v>1287</v>
      </c>
      <c r="C81" s="113" t="s">
        <v>148</v>
      </c>
      <c r="D81" s="113"/>
      <c r="E81" s="113"/>
      <c r="F81" s="113"/>
      <c r="G81" s="53"/>
      <c r="H81" s="59" t="s">
        <v>115</v>
      </c>
      <c r="I81" s="114" t="s">
        <v>151</v>
      </c>
      <c r="J81" s="115"/>
      <c r="K81" s="115"/>
      <c r="L81" s="116"/>
      <c r="M81" s="58"/>
      <c r="N81" s="30"/>
      <c r="O81" s="30"/>
      <c r="P81" s="30"/>
      <c r="Q81" s="30"/>
      <c r="R81" s="30"/>
      <c r="S81" s="30"/>
      <c r="T81" s="30"/>
      <c r="U81" s="30"/>
      <c r="V81" s="30"/>
      <c r="W81" s="30"/>
      <c r="X81" s="30"/>
      <c r="Y81" s="30"/>
      <c r="Z81" s="30"/>
      <c r="AA81" s="30"/>
      <c r="AB81" s="31"/>
    </row>
    <row r="82" spans="1:28" ht="20.25" customHeight="1" x14ac:dyDescent="0.3">
      <c r="A82" s="52"/>
      <c r="B82" s="59" t="s">
        <v>1288</v>
      </c>
      <c r="C82" s="113" t="s">
        <v>150</v>
      </c>
      <c r="D82" s="113"/>
      <c r="E82" s="113"/>
      <c r="F82" s="113"/>
      <c r="G82" s="53"/>
      <c r="H82" s="59" t="s">
        <v>117</v>
      </c>
      <c r="I82" s="114" t="s">
        <v>153</v>
      </c>
      <c r="J82" s="115"/>
      <c r="K82" s="115"/>
      <c r="L82" s="116"/>
      <c r="M82" s="58"/>
    </row>
    <row r="83" spans="1:28" ht="20.25" customHeight="1" x14ac:dyDescent="0.3">
      <c r="A83" s="52"/>
      <c r="B83" s="59" t="s">
        <v>1289</v>
      </c>
      <c r="C83" s="113" t="s">
        <v>152</v>
      </c>
      <c r="D83" s="113"/>
      <c r="E83" s="113"/>
      <c r="F83" s="113"/>
      <c r="G83" s="53"/>
      <c r="H83" s="59" t="s">
        <v>119</v>
      </c>
      <c r="I83" s="114" t="s">
        <v>155</v>
      </c>
      <c r="J83" s="115"/>
      <c r="K83" s="115"/>
      <c r="L83" s="116"/>
      <c r="M83" s="58"/>
    </row>
    <row r="84" spans="1:28" ht="20.25" customHeight="1" x14ac:dyDescent="0.3">
      <c r="A84" s="52"/>
      <c r="B84" s="59" t="s">
        <v>1290</v>
      </c>
      <c r="C84" s="113" t="s">
        <v>154</v>
      </c>
      <c r="D84" s="113"/>
      <c r="E84" s="113"/>
      <c r="F84" s="113"/>
      <c r="G84" s="53"/>
      <c r="H84" s="59" t="s">
        <v>120</v>
      </c>
      <c r="I84" s="114" t="s">
        <v>157</v>
      </c>
      <c r="J84" s="115"/>
      <c r="K84" s="115"/>
      <c r="L84" s="116"/>
      <c r="M84" s="58"/>
    </row>
    <row r="85" spans="1:28" ht="20.25" customHeight="1" x14ac:dyDescent="0.3">
      <c r="A85" s="52"/>
      <c r="B85" s="59" t="s">
        <v>1291</v>
      </c>
      <c r="C85" s="113" t="s">
        <v>156</v>
      </c>
      <c r="D85" s="113"/>
      <c r="E85" s="113"/>
      <c r="F85" s="113"/>
      <c r="G85" s="53"/>
      <c r="H85" s="59" t="s">
        <v>121</v>
      </c>
      <c r="I85" s="113" t="s">
        <v>159</v>
      </c>
      <c r="J85" s="113"/>
      <c r="K85" s="113"/>
      <c r="L85" s="113"/>
      <c r="M85" s="58"/>
    </row>
    <row r="86" spans="1:28" ht="20.25" customHeight="1" x14ac:dyDescent="0.3">
      <c r="A86" s="52"/>
      <c r="B86" s="59" t="s">
        <v>1292</v>
      </c>
      <c r="C86" s="113" t="s">
        <v>158</v>
      </c>
      <c r="D86" s="113"/>
      <c r="E86" s="113"/>
      <c r="F86" s="113"/>
      <c r="G86" s="53"/>
      <c r="H86" s="53"/>
      <c r="I86" s="53"/>
      <c r="J86" s="53"/>
      <c r="K86" s="53"/>
      <c r="L86" s="53"/>
      <c r="M86" s="58"/>
    </row>
    <row r="87" spans="1:28" ht="20.25" customHeight="1" x14ac:dyDescent="0.3">
      <c r="A87" s="52"/>
      <c r="B87" s="59" t="s">
        <v>1281</v>
      </c>
      <c r="C87" s="113" t="s">
        <v>160</v>
      </c>
      <c r="D87" s="113"/>
      <c r="E87" s="113"/>
      <c r="F87" s="113"/>
      <c r="G87" s="53"/>
      <c r="H87" s="53"/>
      <c r="I87" s="53"/>
      <c r="J87" s="53"/>
      <c r="K87" s="53"/>
      <c r="L87" s="53"/>
      <c r="M87" s="58"/>
    </row>
    <row r="88" spans="1:28" ht="20.25" customHeight="1" x14ac:dyDescent="0.3">
      <c r="A88" s="52"/>
      <c r="B88" s="59" t="s">
        <v>105</v>
      </c>
      <c r="C88" s="113" t="s">
        <v>141</v>
      </c>
      <c r="D88" s="113"/>
      <c r="E88" s="113"/>
      <c r="F88" s="113"/>
      <c r="G88" s="53"/>
      <c r="H88" s="53"/>
      <c r="I88" s="53"/>
      <c r="J88" s="53"/>
      <c r="K88" s="53"/>
      <c r="L88" s="53"/>
      <c r="M88" s="58"/>
    </row>
    <row r="89" spans="1:28" ht="20.25" customHeight="1" x14ac:dyDescent="0.3">
      <c r="A89" s="52"/>
      <c r="B89" s="53"/>
      <c r="C89" s="53"/>
      <c r="D89" s="53"/>
      <c r="E89" s="53"/>
      <c r="F89" s="53"/>
      <c r="G89" s="53"/>
      <c r="H89" s="53"/>
      <c r="I89" s="53"/>
      <c r="J89" s="53"/>
      <c r="K89" s="53"/>
      <c r="L89" s="53"/>
      <c r="M89" s="58"/>
    </row>
    <row r="90" spans="1:28" x14ac:dyDescent="0.3">
      <c r="A90" s="52"/>
      <c r="B90" s="113" t="s">
        <v>1272</v>
      </c>
      <c r="C90" s="113"/>
      <c r="D90" s="53"/>
      <c r="E90" s="53"/>
      <c r="F90" s="53"/>
      <c r="G90" s="53"/>
      <c r="H90" s="53"/>
      <c r="I90" s="53"/>
      <c r="J90" s="53"/>
      <c r="K90" s="53"/>
      <c r="L90" s="53"/>
      <c r="M90" s="58"/>
    </row>
    <row r="91" spans="1:28" x14ac:dyDescent="0.3">
      <c r="A91" s="52"/>
      <c r="B91" s="113" t="s">
        <v>1273</v>
      </c>
      <c r="C91" s="113"/>
      <c r="D91" s="53"/>
      <c r="E91" s="53"/>
      <c r="F91" s="53"/>
      <c r="G91" s="53"/>
      <c r="H91" s="53"/>
      <c r="I91" s="53"/>
      <c r="J91" s="53"/>
      <c r="K91" s="53"/>
      <c r="L91" s="53"/>
      <c r="M91" s="58"/>
    </row>
    <row r="92" spans="1:28" ht="20.25" customHeight="1" x14ac:dyDescent="0.3">
      <c r="A92" s="60"/>
      <c r="B92" s="61"/>
      <c r="C92" s="61"/>
      <c r="D92" s="61"/>
      <c r="E92" s="61"/>
      <c r="F92" s="61"/>
      <c r="G92" s="61"/>
      <c r="H92" s="61"/>
      <c r="I92" s="61"/>
      <c r="J92" s="61"/>
      <c r="K92" s="61"/>
      <c r="L92" s="61"/>
      <c r="M92" s="62"/>
    </row>
  </sheetData>
  <mergeCells count="47">
    <mergeCell ref="B10:F10"/>
    <mergeCell ref="H10:L10"/>
    <mergeCell ref="O2:T2"/>
    <mergeCell ref="V2:AA2"/>
    <mergeCell ref="C67:F67"/>
    <mergeCell ref="I67:L67"/>
    <mergeCell ref="C68:F68"/>
    <mergeCell ref="C69:F69"/>
    <mergeCell ref="C70:F70"/>
    <mergeCell ref="I68:L68"/>
    <mergeCell ref="I69:L69"/>
    <mergeCell ref="I70:L70"/>
    <mergeCell ref="C71:F71"/>
    <mergeCell ref="C72:F72"/>
    <mergeCell ref="C73:F73"/>
    <mergeCell ref="C74:F74"/>
    <mergeCell ref="C75:F75"/>
    <mergeCell ref="C85:F85"/>
    <mergeCell ref="C86:F86"/>
    <mergeCell ref="C76:F76"/>
    <mergeCell ref="C77:F77"/>
    <mergeCell ref="C79:F79"/>
    <mergeCell ref="C80:F80"/>
    <mergeCell ref="C81:F81"/>
    <mergeCell ref="C83:F83"/>
    <mergeCell ref="C84:F84"/>
    <mergeCell ref="I73:L73"/>
    <mergeCell ref="I74:L74"/>
    <mergeCell ref="I75:L75"/>
    <mergeCell ref="I76:L76"/>
    <mergeCell ref="I77:L77"/>
    <mergeCell ref="I71:L71"/>
    <mergeCell ref="I72:L72"/>
    <mergeCell ref="C78:F78"/>
    <mergeCell ref="B91:C91"/>
    <mergeCell ref="B90:C90"/>
    <mergeCell ref="I81:L81"/>
    <mergeCell ref="I82:L82"/>
    <mergeCell ref="I83:L83"/>
    <mergeCell ref="I84:L84"/>
    <mergeCell ref="I85:L85"/>
    <mergeCell ref="C87:F87"/>
    <mergeCell ref="C88:F88"/>
    <mergeCell ref="I78:L78"/>
    <mergeCell ref="I79:L79"/>
    <mergeCell ref="I80:L80"/>
    <mergeCell ref="C82:F82"/>
  </mergeCells>
  <conditionalFormatting sqref="C22:D28">
    <cfRule type="containsBlanks" dxfId="9" priority="19">
      <formula>LEN(TRIM(C22))=0</formula>
    </cfRule>
  </conditionalFormatting>
  <conditionalFormatting sqref="C30:D31">
    <cfRule type="containsBlanks" dxfId="8" priority="15">
      <formula>LEN(TRIM(C30))=0</formula>
    </cfRule>
  </conditionalFormatting>
  <conditionalFormatting sqref="C33:D56 C58:D59">
    <cfRule type="containsBlanks" dxfId="7" priority="14">
      <formula>LEN(TRIM(C33))=0</formula>
    </cfRule>
  </conditionalFormatting>
  <conditionalFormatting sqref="E12:E60 C13:D18">
    <cfRule type="containsBlanks" dxfId="6" priority="20">
      <formula>LEN(TRIM(C12))=0</formula>
    </cfRule>
  </conditionalFormatting>
  <conditionalFormatting sqref="I13:J18">
    <cfRule type="containsBlanks" dxfId="5" priority="10">
      <formula>LEN(TRIM(I13))=0</formula>
    </cfRule>
  </conditionalFormatting>
  <conditionalFormatting sqref="I22:J28">
    <cfRule type="containsBlanks" dxfId="4" priority="11">
      <formula>LEN(TRIM(I22))=0</formula>
    </cfRule>
  </conditionalFormatting>
  <conditionalFormatting sqref="I30:J33">
    <cfRule type="containsBlanks" dxfId="3" priority="12">
      <formula>LEN(TRIM(I30))=0</formula>
    </cfRule>
  </conditionalFormatting>
  <conditionalFormatting sqref="I35:J55">
    <cfRule type="containsBlanks" dxfId="2" priority="13">
      <formula>LEN(TRIM(I35))=0</formula>
    </cfRule>
  </conditionalFormatting>
  <conditionalFormatting sqref="I57:J58">
    <cfRule type="containsBlanks" dxfId="1" priority="1">
      <formula>LEN(TRIM(I57))=0</formula>
    </cfRule>
  </conditionalFormatting>
  <conditionalFormatting sqref="K13:K58">
    <cfRule type="containsBlanks" dxfId="0" priority="5">
      <formula>LEN(TRIM(K13))=0</formula>
    </cfRule>
  </conditionalFormatting>
  <dataValidations count="1">
    <dataValidation type="list" allowBlank="1" showInputMessage="1" showErrorMessage="1" sqref="C3" xr:uid="{ADDC3425-FC02-45CD-920D-35805D737755}">
      <formula1>"2016,2017,2018, 2019,2020"</formula1>
    </dataValidation>
  </dataValidations>
  <pageMargins left="0.25" right="0.25"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216DAC-382A-487E-84D9-99C4669CC97F}">
          <x14:formula1>
            <xm:f>'TAB Prolaps'!$A$2:$A$32</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5DA5-14D4-4F83-8F4A-DB75C3BCB8DE}">
  <dimension ref="A1:R85"/>
  <sheetViews>
    <sheetView zoomScale="117" zoomScaleNormal="70" workbookViewId="0">
      <selection activeCell="I49" sqref="I49"/>
    </sheetView>
  </sheetViews>
  <sheetFormatPr defaultColWidth="8.77734375" defaultRowHeight="9.6" x14ac:dyDescent="0.2"/>
  <cols>
    <col min="1" max="6" width="16.77734375" style="46" customWidth="1"/>
    <col min="7" max="16384" width="8.77734375" style="46"/>
  </cols>
  <sheetData>
    <row r="1" spans="1:18" x14ac:dyDescent="0.2">
      <c r="A1" s="72" t="s">
        <v>1301</v>
      </c>
      <c r="B1" s="73" t="s">
        <v>0</v>
      </c>
      <c r="C1" s="72" t="s">
        <v>3</v>
      </c>
      <c r="D1" s="72" t="s">
        <v>1302</v>
      </c>
      <c r="E1" s="72" t="s">
        <v>4</v>
      </c>
      <c r="F1" s="72" t="s">
        <v>5</v>
      </c>
    </row>
    <row r="2" spans="1:18" ht="28.8" x14ac:dyDescent="0.2">
      <c r="A2" s="74" t="s">
        <v>55</v>
      </c>
      <c r="B2" s="74" t="s">
        <v>161</v>
      </c>
      <c r="C2" s="74" t="s">
        <v>1318</v>
      </c>
      <c r="D2" s="74" t="s">
        <v>162</v>
      </c>
      <c r="E2" s="80" t="s">
        <v>1319</v>
      </c>
      <c r="F2" s="80" t="s">
        <v>1317</v>
      </c>
    </row>
    <row r="3" spans="1:18" ht="48" x14ac:dyDescent="0.2">
      <c r="A3" s="74" t="s">
        <v>55</v>
      </c>
      <c r="B3" s="74" t="s">
        <v>164</v>
      </c>
      <c r="C3" s="74" t="s">
        <v>1316</v>
      </c>
      <c r="D3" s="74" t="s">
        <v>165</v>
      </c>
      <c r="E3" s="80" t="s">
        <v>1319</v>
      </c>
      <c r="F3" s="80" t="s">
        <v>1317</v>
      </c>
      <c r="M3" s="75"/>
      <c r="N3" s="76"/>
      <c r="O3" s="75"/>
      <c r="P3" s="75"/>
      <c r="Q3" s="75"/>
      <c r="R3" s="75"/>
    </row>
    <row r="4" spans="1:18" ht="153.6" x14ac:dyDescent="0.2">
      <c r="A4" s="74" t="s">
        <v>55</v>
      </c>
      <c r="B4" s="74" t="s">
        <v>166</v>
      </c>
      <c r="C4" s="74" t="s">
        <v>167</v>
      </c>
      <c r="D4" s="74" t="s">
        <v>168</v>
      </c>
      <c r="E4" s="74" t="s">
        <v>169</v>
      </c>
      <c r="F4" s="74" t="s">
        <v>170</v>
      </c>
      <c r="M4" s="77"/>
      <c r="N4" s="77"/>
      <c r="O4" s="77"/>
      <c r="P4" s="77"/>
      <c r="Q4" s="77"/>
      <c r="R4" s="77"/>
    </row>
    <row r="5" spans="1:18" ht="38.4" x14ac:dyDescent="0.2">
      <c r="A5" s="74" t="s">
        <v>55</v>
      </c>
      <c r="B5" s="74" t="s">
        <v>171</v>
      </c>
      <c r="C5" s="74" t="s">
        <v>172</v>
      </c>
      <c r="D5" s="74" t="s">
        <v>173</v>
      </c>
      <c r="E5" s="74" t="s">
        <v>1303</v>
      </c>
      <c r="F5" s="74" t="s">
        <v>163</v>
      </c>
      <c r="M5" s="77"/>
      <c r="N5" s="77"/>
      <c r="O5" s="77"/>
      <c r="P5" s="77"/>
      <c r="Q5" s="77"/>
      <c r="R5" s="77"/>
    </row>
    <row r="6" spans="1:18" ht="57.6" x14ac:dyDescent="0.2">
      <c r="A6" s="74" t="s">
        <v>55</v>
      </c>
      <c r="B6" s="74" t="s">
        <v>174</v>
      </c>
      <c r="C6" s="74" t="s">
        <v>175</v>
      </c>
      <c r="D6" s="74" t="s">
        <v>176</v>
      </c>
      <c r="E6" s="74" t="s">
        <v>1303</v>
      </c>
      <c r="F6" s="74" t="s">
        <v>177</v>
      </c>
      <c r="M6" s="77"/>
      <c r="N6" s="77"/>
      <c r="O6" s="77"/>
      <c r="P6" s="77"/>
      <c r="Q6" s="77"/>
      <c r="R6" s="77"/>
    </row>
    <row r="7" spans="1:18" ht="48" x14ac:dyDescent="0.2">
      <c r="A7" s="74" t="s">
        <v>55</v>
      </c>
      <c r="B7" s="74" t="s">
        <v>178</v>
      </c>
      <c r="C7" s="74" t="s">
        <v>179</v>
      </c>
      <c r="D7" s="74" t="s">
        <v>180</v>
      </c>
      <c r="E7" s="74" t="s">
        <v>181</v>
      </c>
      <c r="F7" s="74" t="s">
        <v>182</v>
      </c>
      <c r="M7" s="77"/>
      <c r="N7" s="77"/>
      <c r="O7" s="77"/>
      <c r="P7" s="77"/>
      <c r="Q7" s="77"/>
      <c r="R7" s="77"/>
    </row>
    <row r="8" spans="1:18" ht="38.4" x14ac:dyDescent="0.2">
      <c r="A8" s="74" t="s">
        <v>55</v>
      </c>
      <c r="B8" s="74" t="s">
        <v>183</v>
      </c>
      <c r="C8" s="74" t="s">
        <v>184</v>
      </c>
      <c r="D8" s="74" t="s">
        <v>185</v>
      </c>
      <c r="E8" s="74" t="s">
        <v>181</v>
      </c>
      <c r="F8" s="74" t="s">
        <v>186</v>
      </c>
      <c r="M8" s="77"/>
      <c r="N8" s="77"/>
      <c r="O8" s="77"/>
      <c r="P8" s="77"/>
      <c r="Q8" s="77"/>
      <c r="R8" s="77"/>
    </row>
    <row r="9" spans="1:18" ht="38.4" x14ac:dyDescent="0.2">
      <c r="A9" s="74" t="s">
        <v>187</v>
      </c>
      <c r="B9" s="74" t="s">
        <v>188</v>
      </c>
      <c r="C9" s="74" t="s">
        <v>189</v>
      </c>
      <c r="D9" s="74" t="s">
        <v>190</v>
      </c>
      <c r="E9" s="74" t="s">
        <v>191</v>
      </c>
      <c r="F9" s="74" t="s">
        <v>192</v>
      </c>
      <c r="M9" s="77"/>
      <c r="N9" s="77"/>
      <c r="O9" s="77"/>
      <c r="P9" s="77"/>
      <c r="Q9" s="77"/>
      <c r="R9" s="77"/>
    </row>
    <row r="10" spans="1:18" ht="96" x14ac:dyDescent="0.2">
      <c r="A10" s="74" t="s">
        <v>70</v>
      </c>
      <c r="B10" s="74" t="s">
        <v>194</v>
      </c>
      <c r="C10" s="74" t="s">
        <v>195</v>
      </c>
      <c r="D10" s="74" t="s">
        <v>196</v>
      </c>
      <c r="E10" s="74" t="s">
        <v>197</v>
      </c>
      <c r="F10" s="74" t="s">
        <v>198</v>
      </c>
      <c r="M10" s="77"/>
      <c r="N10" s="77"/>
      <c r="O10" s="77"/>
      <c r="P10" s="77"/>
      <c r="Q10" s="77"/>
      <c r="R10" s="77"/>
    </row>
    <row r="11" spans="1:18" ht="57.6" x14ac:dyDescent="0.2">
      <c r="A11" s="74" t="s">
        <v>70</v>
      </c>
      <c r="B11" s="74" t="s">
        <v>199</v>
      </c>
      <c r="C11" s="74" t="s">
        <v>200</v>
      </c>
      <c r="D11" s="74" t="s">
        <v>201</v>
      </c>
      <c r="E11" s="74" t="s">
        <v>202</v>
      </c>
      <c r="F11" s="74" t="s">
        <v>203</v>
      </c>
      <c r="M11" s="77"/>
      <c r="N11" s="77"/>
      <c r="O11" s="77"/>
      <c r="P11" s="77"/>
      <c r="Q11" s="77"/>
      <c r="R11" s="77"/>
    </row>
    <row r="12" spans="1:18" ht="57.6" x14ac:dyDescent="0.2">
      <c r="A12" s="74" t="s">
        <v>70</v>
      </c>
      <c r="B12" s="74" t="s">
        <v>204</v>
      </c>
      <c r="C12" s="74" t="s">
        <v>205</v>
      </c>
      <c r="D12" s="74" t="s">
        <v>206</v>
      </c>
      <c r="E12" s="74" t="s">
        <v>202</v>
      </c>
      <c r="F12" s="74" t="s">
        <v>203</v>
      </c>
      <c r="M12" s="77"/>
      <c r="N12" s="77"/>
      <c r="O12" s="77"/>
      <c r="P12" s="77"/>
      <c r="Q12" s="77"/>
      <c r="R12" s="77"/>
    </row>
    <row r="13" spans="1:18" ht="115.2" x14ac:dyDescent="0.2">
      <c r="A13" s="74" t="s">
        <v>70</v>
      </c>
      <c r="B13" s="74" t="s">
        <v>207</v>
      </c>
      <c r="C13" s="74" t="s">
        <v>208</v>
      </c>
      <c r="D13" s="74" t="s">
        <v>209</v>
      </c>
      <c r="E13" s="74" t="s">
        <v>210</v>
      </c>
      <c r="F13" s="74" t="s">
        <v>211</v>
      </c>
      <c r="M13" s="77"/>
      <c r="N13" s="77"/>
      <c r="O13" s="77"/>
      <c r="P13" s="77"/>
      <c r="Q13" s="77"/>
      <c r="R13" s="77"/>
    </row>
    <row r="14" spans="1:18" ht="57.6" x14ac:dyDescent="0.2">
      <c r="A14" s="74" t="s">
        <v>70</v>
      </c>
      <c r="B14" s="74" t="s">
        <v>212</v>
      </c>
      <c r="C14" s="74" t="s">
        <v>213</v>
      </c>
      <c r="D14" s="74" t="s">
        <v>214</v>
      </c>
      <c r="E14" s="74" t="s">
        <v>210</v>
      </c>
      <c r="F14" s="74" t="s">
        <v>215</v>
      </c>
      <c r="M14" s="77"/>
      <c r="N14" s="77"/>
      <c r="O14" s="77"/>
      <c r="P14" s="77"/>
      <c r="Q14" s="77"/>
      <c r="R14" s="77"/>
    </row>
    <row r="15" spans="1:18" ht="134.4" x14ac:dyDescent="0.2">
      <c r="A15" s="74" t="s">
        <v>216</v>
      </c>
      <c r="B15" s="74" t="s">
        <v>217</v>
      </c>
      <c r="C15" s="74" t="s">
        <v>218</v>
      </c>
      <c r="D15" s="74" t="s">
        <v>219</v>
      </c>
      <c r="E15" s="74" t="s">
        <v>1320</v>
      </c>
      <c r="F15" s="74" t="s">
        <v>220</v>
      </c>
      <c r="M15" s="77"/>
      <c r="N15" s="77"/>
      <c r="O15" s="77"/>
      <c r="P15" s="77"/>
      <c r="Q15" s="77"/>
      <c r="R15" s="77"/>
    </row>
    <row r="16" spans="1:18" ht="124.8" x14ac:dyDescent="0.2">
      <c r="A16" s="74" t="s">
        <v>216</v>
      </c>
      <c r="B16" s="74" t="s">
        <v>221</v>
      </c>
      <c r="C16" s="74" t="s">
        <v>222</v>
      </c>
      <c r="D16" s="74" t="s">
        <v>223</v>
      </c>
      <c r="E16" s="74" t="s">
        <v>1320</v>
      </c>
      <c r="F16" s="74" t="s">
        <v>224</v>
      </c>
      <c r="M16" s="77"/>
      <c r="N16" s="77"/>
      <c r="O16" s="77"/>
      <c r="P16" s="77"/>
      <c r="Q16" s="77"/>
      <c r="R16" s="77"/>
    </row>
    <row r="17" spans="1:18" ht="240" x14ac:dyDescent="0.2">
      <c r="A17" s="74" t="s">
        <v>216</v>
      </c>
      <c r="B17" s="74" t="s">
        <v>225</v>
      </c>
      <c r="C17" s="74" t="s">
        <v>226</v>
      </c>
      <c r="D17" s="74" t="s">
        <v>227</v>
      </c>
      <c r="E17" s="74" t="s">
        <v>1320</v>
      </c>
      <c r="F17" s="74" t="s">
        <v>228</v>
      </c>
      <c r="M17" s="77"/>
      <c r="N17" s="77"/>
      <c r="O17" s="77"/>
      <c r="P17" s="77"/>
      <c r="Q17" s="77"/>
      <c r="R17" s="77"/>
    </row>
    <row r="18" spans="1:18" ht="38.4" x14ac:dyDescent="0.2">
      <c r="A18" s="74" t="s">
        <v>216</v>
      </c>
      <c r="B18" s="74" t="s">
        <v>229</v>
      </c>
      <c r="C18" s="74" t="s">
        <v>230</v>
      </c>
      <c r="D18" s="74" t="s">
        <v>231</v>
      </c>
      <c r="E18" s="74" t="s">
        <v>1320</v>
      </c>
      <c r="F18" s="74" t="s">
        <v>232</v>
      </c>
      <c r="M18" s="77"/>
      <c r="N18" s="77"/>
      <c r="O18" s="77"/>
      <c r="P18" s="77"/>
      <c r="Q18" s="77"/>
      <c r="R18" s="77"/>
    </row>
    <row r="19" spans="1:18" ht="57.6" x14ac:dyDescent="0.2">
      <c r="A19" s="74" t="s">
        <v>216</v>
      </c>
      <c r="B19" s="74" t="s">
        <v>233</v>
      </c>
      <c r="C19" s="74" t="s">
        <v>234</v>
      </c>
      <c r="D19" s="74" t="s">
        <v>235</v>
      </c>
      <c r="E19" s="74" t="s">
        <v>1320</v>
      </c>
      <c r="F19" s="74" t="s">
        <v>236</v>
      </c>
      <c r="M19" s="77"/>
      <c r="N19" s="77"/>
      <c r="O19" s="77"/>
      <c r="P19" s="77"/>
      <c r="Q19" s="77"/>
      <c r="R19" s="77"/>
    </row>
    <row r="20" spans="1:18" ht="76.8" x14ac:dyDescent="0.2">
      <c r="A20" s="74" t="s">
        <v>216</v>
      </c>
      <c r="B20" s="74" t="s">
        <v>237</v>
      </c>
      <c r="C20" s="74" t="s">
        <v>238</v>
      </c>
      <c r="D20" s="74" t="s">
        <v>239</v>
      </c>
      <c r="E20" s="74" t="s">
        <v>191</v>
      </c>
      <c r="F20" s="74" t="s">
        <v>240</v>
      </c>
      <c r="M20" s="77"/>
      <c r="N20" s="77"/>
      <c r="O20" s="77"/>
      <c r="P20" s="77"/>
      <c r="Q20" s="77"/>
      <c r="R20" s="77"/>
    </row>
    <row r="21" spans="1:18" ht="38.4" x14ac:dyDescent="0.2">
      <c r="A21" s="74" t="s">
        <v>216</v>
      </c>
      <c r="B21" s="74" t="s">
        <v>242</v>
      </c>
      <c r="C21" s="74" t="s">
        <v>243</v>
      </c>
      <c r="D21" s="74" t="s">
        <v>244</v>
      </c>
      <c r="E21" s="74" t="s">
        <v>191</v>
      </c>
      <c r="F21" s="74"/>
      <c r="M21" s="77"/>
      <c r="N21" s="77"/>
      <c r="O21" s="77"/>
      <c r="P21" s="77"/>
      <c r="Q21" s="77"/>
      <c r="R21" s="77"/>
    </row>
    <row r="22" spans="1:18" ht="28.8" x14ac:dyDescent="0.2">
      <c r="A22" s="74" t="s">
        <v>216</v>
      </c>
      <c r="B22" s="74" t="s">
        <v>245</v>
      </c>
      <c r="C22" s="74" t="s">
        <v>246</v>
      </c>
      <c r="D22" s="74" t="s">
        <v>247</v>
      </c>
      <c r="E22" s="74" t="s">
        <v>191</v>
      </c>
      <c r="F22" s="74"/>
      <c r="M22" s="77"/>
      <c r="N22" s="77"/>
      <c r="O22" s="77"/>
      <c r="P22" s="77"/>
      <c r="Q22" s="77"/>
      <c r="R22" s="77"/>
    </row>
    <row r="23" spans="1:18" ht="38.4" x14ac:dyDescent="0.2">
      <c r="A23" s="74" t="s">
        <v>216</v>
      </c>
      <c r="B23" s="74" t="s">
        <v>248</v>
      </c>
      <c r="C23" s="74" t="s">
        <v>249</v>
      </c>
      <c r="D23" s="74" t="s">
        <v>250</v>
      </c>
      <c r="E23" s="74" t="s">
        <v>191</v>
      </c>
      <c r="F23" s="74"/>
      <c r="M23" s="77"/>
      <c r="N23" s="77"/>
      <c r="O23" s="77"/>
      <c r="P23" s="77"/>
      <c r="Q23" s="77"/>
      <c r="R23" s="77"/>
    </row>
    <row r="24" spans="1:18" ht="86.4" x14ac:dyDescent="0.2">
      <c r="A24" s="74" t="s">
        <v>216</v>
      </c>
      <c r="B24" s="74" t="s">
        <v>251</v>
      </c>
      <c r="C24" s="74" t="s">
        <v>252</v>
      </c>
      <c r="D24" s="74" t="s">
        <v>253</v>
      </c>
      <c r="E24" s="74" t="s">
        <v>191</v>
      </c>
      <c r="F24" s="74"/>
      <c r="M24" s="77"/>
      <c r="N24" s="77"/>
      <c r="O24" s="77"/>
      <c r="P24" s="77"/>
      <c r="Q24" s="77"/>
      <c r="R24" s="77"/>
    </row>
    <row r="25" spans="1:18" ht="38.4" x14ac:dyDescent="0.2">
      <c r="A25" s="74" t="s">
        <v>216</v>
      </c>
      <c r="B25" s="74" t="s">
        <v>254</v>
      </c>
      <c r="C25" s="74" t="s">
        <v>255</v>
      </c>
      <c r="D25" s="74"/>
      <c r="E25" s="74" t="s">
        <v>1320</v>
      </c>
      <c r="F25" s="74"/>
      <c r="M25" s="77"/>
      <c r="N25" s="77"/>
      <c r="O25" s="77"/>
      <c r="P25" s="77"/>
      <c r="Q25" s="77"/>
      <c r="R25" s="77"/>
    </row>
    <row r="26" spans="1:18" ht="48" x14ac:dyDescent="0.2">
      <c r="A26" s="74" t="s">
        <v>216</v>
      </c>
      <c r="B26" s="74" t="s">
        <v>256</v>
      </c>
      <c r="C26" s="74" t="s">
        <v>257</v>
      </c>
      <c r="D26" s="74" t="s">
        <v>258</v>
      </c>
      <c r="E26" s="74" t="s">
        <v>1320</v>
      </c>
      <c r="F26" s="74"/>
      <c r="M26" s="77"/>
      <c r="N26" s="77"/>
      <c r="O26" s="77"/>
      <c r="P26" s="77"/>
      <c r="Q26" s="77"/>
      <c r="R26" s="77"/>
    </row>
    <row r="27" spans="1:18" ht="48" x14ac:dyDescent="0.2">
      <c r="A27" s="74" t="s">
        <v>216</v>
      </c>
      <c r="B27" s="74" t="s">
        <v>259</v>
      </c>
      <c r="C27" s="74" t="s">
        <v>260</v>
      </c>
      <c r="D27" s="74" t="s">
        <v>261</v>
      </c>
      <c r="E27" s="74" t="s">
        <v>1320</v>
      </c>
      <c r="F27" s="74"/>
      <c r="M27" s="77"/>
      <c r="N27" s="77"/>
      <c r="O27" s="77"/>
      <c r="P27" s="77"/>
      <c r="Q27" s="77"/>
      <c r="R27" s="77"/>
    </row>
    <row r="28" spans="1:18" ht="38.4" x14ac:dyDescent="0.2">
      <c r="A28" s="74" t="s">
        <v>216</v>
      </c>
      <c r="B28" s="74" t="s">
        <v>262</v>
      </c>
      <c r="C28" s="74" t="s">
        <v>263</v>
      </c>
      <c r="D28" s="74" t="s">
        <v>264</v>
      </c>
      <c r="E28" s="74" t="s">
        <v>1320</v>
      </c>
      <c r="F28" s="74"/>
      <c r="M28" s="77"/>
      <c r="N28" s="77"/>
      <c r="O28" s="77"/>
      <c r="P28" s="77"/>
      <c r="Q28" s="77"/>
      <c r="R28" s="77"/>
    </row>
    <row r="29" spans="1:18" ht="115.2" x14ac:dyDescent="0.2">
      <c r="A29" s="74" t="s">
        <v>216</v>
      </c>
      <c r="B29" s="74" t="s">
        <v>265</v>
      </c>
      <c r="C29" s="74" t="s">
        <v>266</v>
      </c>
      <c r="D29" s="74" t="s">
        <v>267</v>
      </c>
      <c r="E29" s="74" t="s">
        <v>1320</v>
      </c>
      <c r="F29" s="74"/>
      <c r="M29" s="77"/>
      <c r="N29" s="77"/>
      <c r="O29" s="77"/>
      <c r="P29" s="77"/>
      <c r="Q29" s="77"/>
      <c r="R29" s="77"/>
    </row>
    <row r="30" spans="1:18" ht="57.6" x14ac:dyDescent="0.2">
      <c r="A30" s="74" t="s">
        <v>216</v>
      </c>
      <c r="B30" s="74" t="s">
        <v>268</v>
      </c>
      <c r="C30" s="74" t="s">
        <v>269</v>
      </c>
      <c r="D30" s="74" t="s">
        <v>270</v>
      </c>
      <c r="E30" s="74" t="s">
        <v>1320</v>
      </c>
      <c r="F30" s="74"/>
      <c r="M30" s="77"/>
      <c r="N30" s="77"/>
      <c r="O30" s="77"/>
      <c r="P30" s="77"/>
      <c r="Q30" s="77"/>
      <c r="R30" s="77"/>
    </row>
    <row r="31" spans="1:18" ht="67.2" x14ac:dyDescent="0.2">
      <c r="A31" s="74" t="s">
        <v>216</v>
      </c>
      <c r="B31" s="74" t="s">
        <v>271</v>
      </c>
      <c r="C31" s="74" t="s">
        <v>272</v>
      </c>
      <c r="D31" s="74" t="s">
        <v>273</v>
      </c>
      <c r="E31" s="74" t="s">
        <v>1320</v>
      </c>
      <c r="F31" s="74"/>
      <c r="M31" s="77"/>
      <c r="N31" s="77"/>
      <c r="O31" s="77"/>
      <c r="P31" s="77"/>
      <c r="Q31" s="77"/>
      <c r="R31" s="77"/>
    </row>
    <row r="32" spans="1:18" ht="105.6" x14ac:dyDescent="0.2">
      <c r="A32" s="74" t="s">
        <v>216</v>
      </c>
      <c r="B32" s="74" t="s">
        <v>274</v>
      </c>
      <c r="C32" s="74" t="s">
        <v>275</v>
      </c>
      <c r="D32" s="74" t="s">
        <v>276</v>
      </c>
      <c r="E32" s="74" t="s">
        <v>1320</v>
      </c>
      <c r="F32" s="74"/>
      <c r="M32" s="77"/>
      <c r="N32" s="77"/>
      <c r="O32" s="77"/>
      <c r="P32" s="77"/>
      <c r="Q32" s="77"/>
      <c r="R32" s="77"/>
    </row>
    <row r="33" spans="1:18" ht="96" x14ac:dyDescent="0.2">
      <c r="A33" s="74" t="s">
        <v>216</v>
      </c>
      <c r="B33" s="74" t="s">
        <v>277</v>
      </c>
      <c r="C33" s="74" t="s">
        <v>278</v>
      </c>
      <c r="D33" s="74" t="s">
        <v>279</v>
      </c>
      <c r="E33" s="74" t="s">
        <v>1320</v>
      </c>
      <c r="F33" s="74"/>
      <c r="M33" s="77"/>
      <c r="N33" s="77"/>
      <c r="O33" s="77"/>
      <c r="P33" s="77"/>
      <c r="Q33" s="77"/>
      <c r="R33" s="77"/>
    </row>
    <row r="34" spans="1:18" ht="48" x14ac:dyDescent="0.2">
      <c r="A34" s="74" t="s">
        <v>216</v>
      </c>
      <c r="B34" s="74" t="s">
        <v>280</v>
      </c>
      <c r="C34" s="74" t="s">
        <v>281</v>
      </c>
      <c r="D34" s="74" t="s">
        <v>282</v>
      </c>
      <c r="E34" s="74" t="s">
        <v>1320</v>
      </c>
      <c r="F34" s="74"/>
      <c r="M34" s="77"/>
      <c r="N34" s="77"/>
      <c r="O34" s="77"/>
      <c r="P34" s="77"/>
      <c r="Q34" s="77"/>
      <c r="R34" s="77"/>
    </row>
    <row r="35" spans="1:18" ht="57.6" x14ac:dyDescent="0.2">
      <c r="A35" s="74" t="s">
        <v>216</v>
      </c>
      <c r="B35" s="74" t="s">
        <v>283</v>
      </c>
      <c r="C35" s="74" t="s">
        <v>284</v>
      </c>
      <c r="D35" s="74" t="s">
        <v>285</v>
      </c>
      <c r="E35" s="74" t="s">
        <v>1320</v>
      </c>
      <c r="F35" s="74" t="s">
        <v>286</v>
      </c>
      <c r="M35" s="77"/>
      <c r="N35" s="77"/>
      <c r="O35" s="77"/>
      <c r="P35" s="77"/>
      <c r="Q35" s="77"/>
      <c r="R35" s="77"/>
    </row>
    <row r="36" spans="1:18" ht="67.2" x14ac:dyDescent="0.2">
      <c r="A36" s="74" t="s">
        <v>216</v>
      </c>
      <c r="B36" s="74" t="s">
        <v>287</v>
      </c>
      <c r="C36" s="74" t="s">
        <v>288</v>
      </c>
      <c r="D36" s="74" t="s">
        <v>289</v>
      </c>
      <c r="E36" s="74" t="s">
        <v>1320</v>
      </c>
      <c r="F36" s="74"/>
      <c r="M36" s="77"/>
      <c r="N36" s="77"/>
      <c r="O36" s="77"/>
      <c r="P36" s="77"/>
      <c r="Q36" s="77"/>
      <c r="R36" s="77"/>
    </row>
    <row r="37" spans="1:18" ht="67.2" x14ac:dyDescent="0.2">
      <c r="A37" s="74" t="s">
        <v>216</v>
      </c>
      <c r="B37" s="74" t="s">
        <v>290</v>
      </c>
      <c r="C37" s="74" t="s">
        <v>291</v>
      </c>
      <c r="D37" s="74" t="s">
        <v>292</v>
      </c>
      <c r="E37" s="74" t="s">
        <v>1320</v>
      </c>
      <c r="F37" s="74"/>
      <c r="M37" s="77"/>
      <c r="N37" s="77"/>
      <c r="O37" s="77"/>
      <c r="P37" s="77"/>
      <c r="Q37" s="77"/>
      <c r="R37" s="77"/>
    </row>
    <row r="38" spans="1:18" ht="67.2" x14ac:dyDescent="0.2">
      <c r="A38" s="74" t="s">
        <v>216</v>
      </c>
      <c r="B38" s="74" t="s">
        <v>293</v>
      </c>
      <c r="C38" s="74" t="s">
        <v>294</v>
      </c>
      <c r="D38" s="74" t="s">
        <v>295</v>
      </c>
      <c r="E38" s="74" t="s">
        <v>1320</v>
      </c>
      <c r="F38" s="74"/>
      <c r="M38" s="77"/>
      <c r="N38" s="77"/>
      <c r="O38" s="77"/>
      <c r="P38" s="77"/>
      <c r="Q38" s="77"/>
      <c r="R38" s="77"/>
    </row>
    <row r="39" spans="1:18" ht="67.2" x14ac:dyDescent="0.2">
      <c r="A39" s="74" t="s">
        <v>216</v>
      </c>
      <c r="B39" s="74" t="s">
        <v>296</v>
      </c>
      <c r="C39" s="74" t="s">
        <v>297</v>
      </c>
      <c r="D39" s="74" t="s">
        <v>298</v>
      </c>
      <c r="E39" s="74" t="s">
        <v>1320</v>
      </c>
      <c r="F39" s="74"/>
      <c r="M39" s="77"/>
      <c r="N39" s="77"/>
      <c r="O39" s="77"/>
      <c r="P39" s="77"/>
      <c r="Q39" s="77"/>
      <c r="R39" s="77"/>
    </row>
    <row r="40" spans="1:18" ht="57.6" x14ac:dyDescent="0.2">
      <c r="A40" s="74" t="s">
        <v>216</v>
      </c>
      <c r="B40" s="74" t="s">
        <v>299</v>
      </c>
      <c r="C40" s="74" t="s">
        <v>300</v>
      </c>
      <c r="D40" s="74" t="s">
        <v>301</v>
      </c>
      <c r="E40" s="74" t="s">
        <v>1320</v>
      </c>
      <c r="F40" s="74"/>
      <c r="M40" s="77"/>
      <c r="N40" s="77"/>
      <c r="O40" s="77"/>
      <c r="P40" s="77"/>
      <c r="Q40" s="77"/>
      <c r="R40" s="77"/>
    </row>
    <row r="41" spans="1:18" ht="38.4" x14ac:dyDescent="0.2">
      <c r="A41" s="74" t="s">
        <v>216</v>
      </c>
      <c r="B41" s="74" t="s">
        <v>302</v>
      </c>
      <c r="C41" s="74" t="s">
        <v>1304</v>
      </c>
      <c r="D41" s="74" t="s">
        <v>303</v>
      </c>
      <c r="E41" s="74" t="s">
        <v>1320</v>
      </c>
      <c r="F41" s="74"/>
      <c r="M41" s="77"/>
      <c r="N41" s="77"/>
      <c r="O41" s="77"/>
      <c r="P41" s="77"/>
      <c r="Q41" s="77"/>
      <c r="R41" s="77"/>
    </row>
    <row r="42" spans="1:18" ht="57.6" x14ac:dyDescent="0.2">
      <c r="A42" s="74" t="s">
        <v>216</v>
      </c>
      <c r="B42" s="74" t="s">
        <v>304</v>
      </c>
      <c r="C42" s="74" t="s">
        <v>305</v>
      </c>
      <c r="D42" s="74" t="s">
        <v>306</v>
      </c>
      <c r="E42" s="74" t="s">
        <v>1320</v>
      </c>
      <c r="F42" s="74"/>
      <c r="M42" s="77"/>
      <c r="N42" s="77"/>
      <c r="O42" s="77"/>
      <c r="P42" s="77"/>
      <c r="Q42" s="77"/>
      <c r="R42" s="77"/>
    </row>
    <row r="43" spans="1:18" ht="57.6" x14ac:dyDescent="0.2">
      <c r="A43" s="74" t="s">
        <v>216</v>
      </c>
      <c r="B43" s="74" t="s">
        <v>307</v>
      </c>
      <c r="C43" s="74" t="s">
        <v>308</v>
      </c>
      <c r="D43" s="74" t="s">
        <v>309</v>
      </c>
      <c r="E43" s="74" t="s">
        <v>1320</v>
      </c>
      <c r="F43" s="74"/>
      <c r="M43" s="77"/>
      <c r="N43" s="77"/>
      <c r="O43" s="77"/>
      <c r="P43" s="77"/>
      <c r="Q43" s="77"/>
      <c r="R43" s="77"/>
    </row>
    <row r="44" spans="1:18" ht="38.4" x14ac:dyDescent="0.2">
      <c r="A44" s="74" t="s">
        <v>216</v>
      </c>
      <c r="B44" s="74" t="s">
        <v>1176</v>
      </c>
      <c r="C44" s="74" t="s">
        <v>1168</v>
      </c>
      <c r="D44" s="74" t="s">
        <v>1177</v>
      </c>
      <c r="E44" s="74" t="s">
        <v>1321</v>
      </c>
      <c r="F44" s="74" t="s">
        <v>241</v>
      </c>
      <c r="M44" s="77"/>
      <c r="N44" s="77"/>
      <c r="O44" s="77"/>
      <c r="P44" s="77"/>
      <c r="Q44" s="77"/>
      <c r="R44" s="77"/>
    </row>
    <row r="45" spans="1:18" ht="86.4" x14ac:dyDescent="0.2">
      <c r="A45" s="74" t="s">
        <v>216</v>
      </c>
      <c r="B45" s="74" t="s">
        <v>1178</v>
      </c>
      <c r="C45" s="74" t="s">
        <v>1171</v>
      </c>
      <c r="D45" s="74" t="s">
        <v>1179</v>
      </c>
      <c r="E45" s="74" t="s">
        <v>1321</v>
      </c>
      <c r="F45" s="74" t="s">
        <v>1180</v>
      </c>
      <c r="M45" s="77"/>
      <c r="N45" s="77"/>
      <c r="O45" s="77"/>
      <c r="P45" s="77"/>
      <c r="Q45" s="77"/>
      <c r="R45" s="77"/>
    </row>
    <row r="46" spans="1:18" ht="48" x14ac:dyDescent="0.2">
      <c r="A46" s="74" t="s">
        <v>216</v>
      </c>
      <c r="B46" s="74" t="s">
        <v>1181</v>
      </c>
      <c r="C46" s="74" t="s">
        <v>1182</v>
      </c>
      <c r="D46" s="74" t="s">
        <v>1183</v>
      </c>
      <c r="E46" s="74" t="s">
        <v>1321</v>
      </c>
      <c r="F46" s="74" t="s">
        <v>1184</v>
      </c>
      <c r="M46" s="77"/>
      <c r="N46" s="77"/>
      <c r="O46" s="77"/>
      <c r="P46" s="77"/>
      <c r="Q46" s="77"/>
      <c r="R46" s="77"/>
    </row>
    <row r="47" spans="1:18" ht="67.2" x14ac:dyDescent="0.2">
      <c r="A47" s="74" t="s">
        <v>216</v>
      </c>
      <c r="B47" s="74" t="s">
        <v>1185</v>
      </c>
      <c r="C47" s="74" t="s">
        <v>1186</v>
      </c>
      <c r="D47" s="74" t="s">
        <v>1187</v>
      </c>
      <c r="E47" s="74" t="s">
        <v>1321</v>
      </c>
      <c r="F47" s="74" t="s">
        <v>1188</v>
      </c>
      <c r="M47" s="77"/>
      <c r="N47" s="77"/>
      <c r="O47" s="77"/>
      <c r="P47" s="77"/>
      <c r="Q47" s="77"/>
      <c r="R47" s="77"/>
    </row>
    <row r="48" spans="1:18" ht="38.4" x14ac:dyDescent="0.2">
      <c r="A48" s="74" t="s">
        <v>55</v>
      </c>
      <c r="B48" s="74" t="s">
        <v>1189</v>
      </c>
      <c r="C48" s="74" t="s">
        <v>1174</v>
      </c>
      <c r="D48" s="74" t="s">
        <v>1190</v>
      </c>
      <c r="E48" s="74" t="s">
        <v>1191</v>
      </c>
      <c r="F48" s="74"/>
      <c r="M48" s="77"/>
      <c r="N48" s="77"/>
      <c r="O48" s="77"/>
      <c r="P48" s="77"/>
      <c r="Q48" s="77"/>
      <c r="R48" s="77"/>
    </row>
    <row r="49" spans="1:18" x14ac:dyDescent="0.2">
      <c r="A49" s="78"/>
      <c r="B49" s="78"/>
      <c r="C49" s="78"/>
      <c r="D49" s="78"/>
      <c r="E49" s="78"/>
      <c r="F49" s="78"/>
      <c r="M49" s="77"/>
      <c r="N49" s="77"/>
      <c r="O49" s="77"/>
      <c r="P49" s="77"/>
      <c r="Q49" s="77"/>
      <c r="R49" s="77"/>
    </row>
    <row r="50" spans="1:18" x14ac:dyDescent="0.2">
      <c r="A50" s="78"/>
      <c r="B50" s="78"/>
      <c r="C50" s="78"/>
      <c r="D50" s="78"/>
      <c r="E50" s="78"/>
      <c r="F50" s="78"/>
      <c r="M50" s="77"/>
      <c r="N50" s="77"/>
      <c r="O50" s="77"/>
      <c r="P50" s="77"/>
      <c r="Q50" s="77"/>
      <c r="R50" s="77"/>
    </row>
    <row r="51" spans="1:18" x14ac:dyDescent="0.2">
      <c r="A51" s="78"/>
      <c r="B51" s="78"/>
      <c r="C51" s="78"/>
      <c r="D51" s="78"/>
      <c r="E51" s="78"/>
      <c r="F51" s="78"/>
    </row>
    <row r="52" spans="1:18" x14ac:dyDescent="0.2">
      <c r="A52" s="78"/>
      <c r="B52" s="78"/>
      <c r="C52" s="78"/>
      <c r="D52" s="78"/>
      <c r="E52" s="78"/>
      <c r="F52" s="78"/>
    </row>
    <row r="53" spans="1:18" x14ac:dyDescent="0.2">
      <c r="A53" s="78"/>
      <c r="B53" s="78"/>
      <c r="C53" s="78"/>
      <c r="D53" s="78"/>
      <c r="E53" s="78"/>
      <c r="F53" s="78"/>
    </row>
    <row r="54" spans="1:18" x14ac:dyDescent="0.2">
      <c r="A54" s="78"/>
      <c r="B54" s="78"/>
      <c r="C54" s="78"/>
      <c r="D54" s="78"/>
      <c r="E54" s="78"/>
      <c r="F54" s="78"/>
    </row>
    <row r="55" spans="1:18" x14ac:dyDescent="0.2">
      <c r="A55" s="78"/>
      <c r="B55" s="78"/>
      <c r="C55" s="78"/>
      <c r="D55" s="78"/>
      <c r="E55" s="78"/>
      <c r="F55" s="78"/>
    </row>
    <row r="56" spans="1:18" x14ac:dyDescent="0.2">
      <c r="A56" s="78"/>
      <c r="B56" s="78"/>
      <c r="C56" s="78"/>
      <c r="D56" s="78"/>
      <c r="E56" s="78"/>
      <c r="F56" s="78"/>
    </row>
    <row r="57" spans="1:18" x14ac:dyDescent="0.2">
      <c r="A57" s="78"/>
      <c r="B57" s="78"/>
      <c r="C57" s="78"/>
      <c r="D57" s="78"/>
      <c r="E57" s="78"/>
      <c r="F57" s="78"/>
    </row>
    <row r="58" spans="1:18" x14ac:dyDescent="0.2">
      <c r="A58" s="78"/>
      <c r="B58" s="78"/>
      <c r="C58" s="78"/>
      <c r="D58" s="78"/>
      <c r="E58" s="78"/>
      <c r="F58" s="78"/>
    </row>
    <row r="59" spans="1:18" x14ac:dyDescent="0.2">
      <c r="A59" s="78"/>
      <c r="B59" s="78"/>
      <c r="C59" s="78"/>
      <c r="D59" s="79"/>
      <c r="E59" s="78"/>
      <c r="F59" s="78"/>
    </row>
    <row r="60" spans="1:18" x14ac:dyDescent="0.2">
      <c r="A60" s="78"/>
      <c r="B60" s="78"/>
      <c r="C60" s="78"/>
      <c r="D60" s="78"/>
      <c r="E60" s="78"/>
      <c r="F60" s="78"/>
    </row>
    <row r="61" spans="1:18" x14ac:dyDescent="0.2">
      <c r="A61" s="78"/>
      <c r="B61" s="78"/>
      <c r="C61" s="78"/>
      <c r="D61" s="79"/>
      <c r="E61" s="78"/>
      <c r="F61" s="78"/>
    </row>
    <row r="62" spans="1:18" x14ac:dyDescent="0.2">
      <c r="A62" s="78"/>
      <c r="B62" s="78"/>
      <c r="C62" s="78"/>
      <c r="D62" s="78"/>
      <c r="E62" s="78"/>
      <c r="F62" s="78"/>
    </row>
    <row r="63" spans="1:18" x14ac:dyDescent="0.2">
      <c r="A63" s="78"/>
      <c r="B63" s="78"/>
      <c r="C63" s="78"/>
      <c r="D63" s="78"/>
      <c r="E63" s="78"/>
      <c r="F63" s="78"/>
    </row>
    <row r="64" spans="1:18" x14ac:dyDescent="0.2">
      <c r="A64" s="78"/>
      <c r="B64" s="78"/>
      <c r="C64" s="78"/>
      <c r="D64" s="78"/>
      <c r="E64" s="78"/>
      <c r="F64" s="78"/>
    </row>
    <row r="65" spans="1:6" x14ac:dyDescent="0.2">
      <c r="A65" s="78"/>
      <c r="B65" s="78"/>
      <c r="C65" s="78"/>
      <c r="D65" s="78"/>
      <c r="E65" s="78"/>
      <c r="F65" s="78"/>
    </row>
    <row r="66" spans="1:6" x14ac:dyDescent="0.2">
      <c r="A66" s="78"/>
      <c r="B66" s="78"/>
      <c r="C66" s="78"/>
      <c r="D66" s="78"/>
      <c r="E66" s="78"/>
      <c r="F66" s="78"/>
    </row>
    <row r="81" s="46" customFormat="1" x14ac:dyDescent="0.2"/>
    <row r="82" s="46" customFormat="1" x14ac:dyDescent="0.2"/>
    <row r="83" s="46" customFormat="1" x14ac:dyDescent="0.2"/>
    <row r="84" s="46" customFormat="1" x14ac:dyDescent="0.2"/>
    <row r="85" s="46" customFormat="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B63F-A56F-6A46-84C0-A62973A90344}">
  <dimension ref="A1:N48"/>
  <sheetViews>
    <sheetView workbookViewId="0">
      <selection activeCell="D2" sqref="D2"/>
    </sheetView>
  </sheetViews>
  <sheetFormatPr defaultColWidth="16.77734375" defaultRowHeight="14.4" x14ac:dyDescent="0.3"/>
  <sheetData>
    <row r="1" spans="1:14" x14ac:dyDescent="0.3">
      <c r="A1" s="49" t="s">
        <v>2</v>
      </c>
      <c r="B1" s="50" t="s">
        <v>0</v>
      </c>
      <c r="C1" s="49" t="s">
        <v>3</v>
      </c>
      <c r="D1" s="49" t="s">
        <v>1302</v>
      </c>
      <c r="E1" s="49" t="s">
        <v>4</v>
      </c>
      <c r="F1" s="49" t="s">
        <v>5</v>
      </c>
    </row>
    <row r="2" spans="1:14" ht="48" x14ac:dyDescent="0.3">
      <c r="A2" s="80" t="s">
        <v>55</v>
      </c>
      <c r="B2" s="80" t="s">
        <v>310</v>
      </c>
      <c r="C2" s="80" t="s">
        <v>1322</v>
      </c>
      <c r="D2" s="80" t="s">
        <v>311</v>
      </c>
      <c r="E2" s="80" t="s">
        <v>1319</v>
      </c>
      <c r="F2" s="80" t="s">
        <v>1317</v>
      </c>
    </row>
    <row r="3" spans="1:14" ht="48" x14ac:dyDescent="0.3">
      <c r="A3" s="80" t="s">
        <v>55</v>
      </c>
      <c r="B3" s="80" t="s">
        <v>312</v>
      </c>
      <c r="C3" s="80" t="s">
        <v>1323</v>
      </c>
      <c r="D3" s="80" t="s">
        <v>313</v>
      </c>
      <c r="E3" s="80" t="s">
        <v>1319</v>
      </c>
      <c r="F3" s="80" t="s">
        <v>1317</v>
      </c>
    </row>
    <row r="4" spans="1:14" ht="153.6" x14ac:dyDescent="0.3">
      <c r="A4" s="80" t="s">
        <v>55</v>
      </c>
      <c r="B4" s="80" t="s">
        <v>314</v>
      </c>
      <c r="C4" s="80" t="s">
        <v>315</v>
      </c>
      <c r="D4" s="80" t="s">
        <v>316</v>
      </c>
      <c r="E4" s="80" t="s">
        <v>317</v>
      </c>
      <c r="F4" s="80" t="s">
        <v>170</v>
      </c>
      <c r="I4" s="81"/>
      <c r="J4" s="82"/>
      <c r="K4" s="81"/>
      <c r="L4" s="81"/>
      <c r="M4" s="81"/>
      <c r="N4" s="81"/>
    </row>
    <row r="5" spans="1:14" ht="48" x14ac:dyDescent="0.3">
      <c r="A5" s="80" t="s">
        <v>55</v>
      </c>
      <c r="B5" s="80" t="s">
        <v>318</v>
      </c>
      <c r="C5" s="80" t="s">
        <v>319</v>
      </c>
      <c r="D5" s="80" t="s">
        <v>320</v>
      </c>
      <c r="E5" s="80" t="s">
        <v>1303</v>
      </c>
      <c r="F5" s="80" t="s">
        <v>163</v>
      </c>
      <c r="I5" s="83"/>
      <c r="J5" s="83"/>
      <c r="K5" s="83"/>
      <c r="L5" s="83"/>
      <c r="M5" s="83"/>
      <c r="N5" s="83"/>
    </row>
    <row r="6" spans="1:14" ht="57.6" x14ac:dyDescent="0.3">
      <c r="A6" s="80" t="s">
        <v>55</v>
      </c>
      <c r="B6" s="80" t="s">
        <v>321</v>
      </c>
      <c r="C6" s="80" t="s">
        <v>322</v>
      </c>
      <c r="D6" s="80" t="s">
        <v>323</v>
      </c>
      <c r="E6" s="80" t="s">
        <v>1303</v>
      </c>
      <c r="F6" s="80" t="s">
        <v>177</v>
      </c>
      <c r="I6" s="83"/>
      <c r="J6" s="83"/>
      <c r="K6" s="83"/>
      <c r="L6" s="83"/>
      <c r="M6" s="83"/>
      <c r="N6" s="83"/>
    </row>
    <row r="7" spans="1:14" ht="67.2" x14ac:dyDescent="0.3">
      <c r="A7" s="80" t="s">
        <v>55</v>
      </c>
      <c r="B7" s="80" t="s">
        <v>324</v>
      </c>
      <c r="C7" s="80" t="s">
        <v>325</v>
      </c>
      <c r="D7" s="80" t="s">
        <v>326</v>
      </c>
      <c r="E7" s="80" t="s">
        <v>169</v>
      </c>
      <c r="F7" s="80" t="s">
        <v>182</v>
      </c>
      <c r="I7" s="83"/>
      <c r="J7" s="83"/>
      <c r="K7" s="83"/>
      <c r="L7" s="83"/>
      <c r="M7" s="83"/>
      <c r="N7" s="83"/>
    </row>
    <row r="8" spans="1:14" ht="57.6" x14ac:dyDescent="0.3">
      <c r="A8" s="80" t="s">
        <v>55</v>
      </c>
      <c r="B8" s="80" t="s">
        <v>327</v>
      </c>
      <c r="C8" s="80" t="s">
        <v>328</v>
      </c>
      <c r="D8" s="80" t="s">
        <v>329</v>
      </c>
      <c r="E8" s="80" t="s">
        <v>169</v>
      </c>
      <c r="F8" s="80" t="s">
        <v>186</v>
      </c>
      <c r="I8" s="83"/>
      <c r="J8" s="83"/>
      <c r="K8" s="83"/>
      <c r="L8" s="83"/>
      <c r="M8" s="83"/>
      <c r="N8" s="83"/>
    </row>
    <row r="9" spans="1:14" ht="48" x14ac:dyDescent="0.3">
      <c r="A9" s="80" t="s">
        <v>187</v>
      </c>
      <c r="B9" s="80" t="s">
        <v>330</v>
      </c>
      <c r="C9" s="80" t="s">
        <v>331</v>
      </c>
      <c r="D9" s="80" t="s">
        <v>190</v>
      </c>
      <c r="E9" s="80" t="s">
        <v>191</v>
      </c>
      <c r="F9" s="80" t="s">
        <v>192</v>
      </c>
      <c r="I9" s="83"/>
      <c r="J9" s="83"/>
      <c r="K9" s="83"/>
      <c r="L9" s="83"/>
      <c r="M9" s="83"/>
      <c r="N9" s="83"/>
    </row>
    <row r="10" spans="1:14" ht="67.2" x14ac:dyDescent="0.3">
      <c r="A10" s="80" t="s">
        <v>70</v>
      </c>
      <c r="B10" s="80" t="s">
        <v>332</v>
      </c>
      <c r="C10" s="80" t="s">
        <v>333</v>
      </c>
      <c r="D10" s="80" t="s">
        <v>334</v>
      </c>
      <c r="E10" s="80" t="s">
        <v>335</v>
      </c>
      <c r="F10" s="80" t="s">
        <v>336</v>
      </c>
      <c r="I10" s="83"/>
      <c r="J10" s="83"/>
      <c r="K10" s="83"/>
      <c r="L10" s="83"/>
      <c r="M10" s="83"/>
      <c r="N10" s="83"/>
    </row>
    <row r="11" spans="1:14" ht="76.8" x14ac:dyDescent="0.3">
      <c r="A11" s="80" t="s">
        <v>70</v>
      </c>
      <c r="B11" s="80" t="s">
        <v>337</v>
      </c>
      <c r="C11" s="80" t="s">
        <v>338</v>
      </c>
      <c r="D11" s="80" t="s">
        <v>339</v>
      </c>
      <c r="E11" s="80" t="s">
        <v>340</v>
      </c>
      <c r="F11" s="80" t="s">
        <v>341</v>
      </c>
      <c r="I11" s="83"/>
      <c r="J11" s="83"/>
      <c r="K11" s="83"/>
      <c r="L11" s="83"/>
      <c r="M11" s="83"/>
      <c r="N11" s="83"/>
    </row>
    <row r="12" spans="1:14" ht="67.2" x14ac:dyDescent="0.3">
      <c r="A12" s="80" t="s">
        <v>70</v>
      </c>
      <c r="B12" s="80" t="s">
        <v>342</v>
      </c>
      <c r="C12" s="80" t="s">
        <v>343</v>
      </c>
      <c r="D12" s="80" t="s">
        <v>344</v>
      </c>
      <c r="E12" s="80" t="s">
        <v>340</v>
      </c>
      <c r="F12" s="80" t="s">
        <v>345</v>
      </c>
      <c r="I12" s="83"/>
      <c r="J12" s="83"/>
      <c r="K12" s="83"/>
      <c r="L12" s="83"/>
      <c r="M12" s="83"/>
      <c r="N12" s="83"/>
    </row>
    <row r="13" spans="1:14" ht="115.2" x14ac:dyDescent="0.3">
      <c r="A13" s="80" t="s">
        <v>70</v>
      </c>
      <c r="B13" s="80" t="s">
        <v>346</v>
      </c>
      <c r="C13" s="80" t="s">
        <v>347</v>
      </c>
      <c r="D13" s="80" t="s">
        <v>348</v>
      </c>
      <c r="E13" s="80" t="s">
        <v>349</v>
      </c>
      <c r="F13" s="80" t="s">
        <v>350</v>
      </c>
      <c r="I13" s="83"/>
      <c r="J13" s="83"/>
      <c r="K13" s="83"/>
      <c r="L13" s="83"/>
      <c r="M13" s="83"/>
      <c r="N13" s="83"/>
    </row>
    <row r="14" spans="1:14" ht="67.2" x14ac:dyDescent="0.3">
      <c r="A14" s="80" t="s">
        <v>70</v>
      </c>
      <c r="B14" s="80" t="s">
        <v>351</v>
      </c>
      <c r="C14" s="80" t="s">
        <v>352</v>
      </c>
      <c r="D14" s="80" t="s">
        <v>353</v>
      </c>
      <c r="E14" s="80" t="s">
        <v>349</v>
      </c>
      <c r="F14" s="80" t="s">
        <v>354</v>
      </c>
      <c r="I14" s="83"/>
      <c r="J14" s="83"/>
      <c r="K14" s="83"/>
      <c r="L14" s="83"/>
      <c r="M14" s="83"/>
      <c r="N14" s="83"/>
    </row>
    <row r="15" spans="1:14" ht="134.4" x14ac:dyDescent="0.3">
      <c r="A15" s="80" t="s">
        <v>216</v>
      </c>
      <c r="B15" s="80" t="s">
        <v>355</v>
      </c>
      <c r="C15" s="80" t="s">
        <v>356</v>
      </c>
      <c r="D15" s="80" t="s">
        <v>219</v>
      </c>
      <c r="E15" s="80" t="s">
        <v>1320</v>
      </c>
      <c r="F15" s="80" t="s">
        <v>220</v>
      </c>
      <c r="I15" s="83"/>
      <c r="J15" s="83"/>
      <c r="K15" s="83"/>
      <c r="L15" s="83"/>
      <c r="M15" s="83"/>
      <c r="N15" s="83"/>
    </row>
    <row r="16" spans="1:14" ht="134.4" x14ac:dyDescent="0.3">
      <c r="A16" s="80" t="s">
        <v>216</v>
      </c>
      <c r="B16" s="80" t="s">
        <v>357</v>
      </c>
      <c r="C16" s="80" t="s">
        <v>358</v>
      </c>
      <c r="D16" s="80" t="s">
        <v>359</v>
      </c>
      <c r="E16" s="80" t="s">
        <v>1320</v>
      </c>
      <c r="F16" s="80" t="s">
        <v>220</v>
      </c>
      <c r="I16" s="83"/>
      <c r="J16" s="83"/>
      <c r="K16" s="83"/>
      <c r="L16" s="83"/>
      <c r="M16" s="83"/>
      <c r="N16" s="83"/>
    </row>
    <row r="17" spans="1:14" ht="134.4" x14ac:dyDescent="0.3">
      <c r="A17" s="80" t="s">
        <v>216</v>
      </c>
      <c r="B17" s="80" t="s">
        <v>360</v>
      </c>
      <c r="C17" s="80" t="s">
        <v>361</v>
      </c>
      <c r="D17" s="80" t="s">
        <v>362</v>
      </c>
      <c r="E17" s="80" t="s">
        <v>1320</v>
      </c>
      <c r="F17" s="80" t="s">
        <v>220</v>
      </c>
      <c r="I17" s="83"/>
      <c r="J17" s="83"/>
      <c r="K17" s="83"/>
      <c r="L17" s="83"/>
      <c r="M17" s="83"/>
      <c r="N17" s="83"/>
    </row>
    <row r="18" spans="1:14" ht="124.8" x14ac:dyDescent="0.3">
      <c r="A18" s="80" t="s">
        <v>216</v>
      </c>
      <c r="B18" s="80" t="s">
        <v>363</v>
      </c>
      <c r="C18" s="80" t="s">
        <v>364</v>
      </c>
      <c r="D18" s="80" t="s">
        <v>223</v>
      </c>
      <c r="E18" s="80" t="s">
        <v>1320</v>
      </c>
      <c r="F18" s="80" t="s">
        <v>224</v>
      </c>
      <c r="I18" s="83"/>
      <c r="J18" s="83"/>
      <c r="K18" s="83"/>
      <c r="L18" s="83"/>
      <c r="M18" s="83"/>
      <c r="N18" s="83"/>
    </row>
    <row r="19" spans="1:14" ht="124.8" x14ac:dyDescent="0.3">
      <c r="A19" s="80" t="s">
        <v>216</v>
      </c>
      <c r="B19" s="80" t="s">
        <v>365</v>
      </c>
      <c r="C19" s="80" t="s">
        <v>366</v>
      </c>
      <c r="D19" s="80" t="s">
        <v>367</v>
      </c>
      <c r="E19" s="80" t="s">
        <v>1320</v>
      </c>
      <c r="F19" s="80" t="s">
        <v>224</v>
      </c>
      <c r="I19" s="83"/>
      <c r="J19" s="83"/>
      <c r="K19" s="83"/>
      <c r="L19" s="83"/>
      <c r="M19" s="83"/>
      <c r="N19" s="83"/>
    </row>
    <row r="20" spans="1:14" ht="124.8" x14ac:dyDescent="0.3">
      <c r="A20" s="80" t="s">
        <v>216</v>
      </c>
      <c r="B20" s="80" t="s">
        <v>368</v>
      </c>
      <c r="C20" s="80" t="s">
        <v>369</v>
      </c>
      <c r="D20" s="80" t="s">
        <v>370</v>
      </c>
      <c r="E20" s="80" t="s">
        <v>1320</v>
      </c>
      <c r="F20" s="80" t="s">
        <v>224</v>
      </c>
      <c r="I20" s="83"/>
      <c r="J20" s="83"/>
      <c r="K20" s="83"/>
      <c r="L20" s="83"/>
      <c r="M20" s="83"/>
      <c r="N20" s="83"/>
    </row>
    <row r="21" spans="1:14" ht="240" x14ac:dyDescent="0.3">
      <c r="A21" s="80" t="s">
        <v>216</v>
      </c>
      <c r="B21" s="80" t="s">
        <v>371</v>
      </c>
      <c r="C21" s="80" t="s">
        <v>372</v>
      </c>
      <c r="D21" s="80" t="s">
        <v>373</v>
      </c>
      <c r="E21" s="80" t="s">
        <v>1320</v>
      </c>
      <c r="F21" s="80" t="s">
        <v>228</v>
      </c>
      <c r="I21" s="83"/>
      <c r="J21" s="83"/>
      <c r="K21" s="83"/>
      <c r="L21" s="83"/>
      <c r="M21" s="83"/>
      <c r="N21" s="83"/>
    </row>
    <row r="22" spans="1:14" ht="38.4" x14ac:dyDescent="0.3">
      <c r="A22" s="80" t="s">
        <v>216</v>
      </c>
      <c r="B22" s="80" t="s">
        <v>374</v>
      </c>
      <c r="C22" s="80" t="s">
        <v>375</v>
      </c>
      <c r="D22" s="80" t="s">
        <v>376</v>
      </c>
      <c r="E22" s="80" t="s">
        <v>1320</v>
      </c>
      <c r="F22" s="80" t="s">
        <v>232</v>
      </c>
      <c r="I22" s="83"/>
      <c r="J22" s="83"/>
      <c r="K22" s="83"/>
      <c r="L22" s="83"/>
      <c r="M22" s="83"/>
      <c r="N22" s="83"/>
    </row>
    <row r="23" spans="1:14" ht="57.6" x14ac:dyDescent="0.3">
      <c r="A23" s="80" t="s">
        <v>216</v>
      </c>
      <c r="B23" s="80" t="s">
        <v>377</v>
      </c>
      <c r="C23" s="80" t="s">
        <v>378</v>
      </c>
      <c r="D23" s="80" t="s">
        <v>379</v>
      </c>
      <c r="E23" s="80" t="s">
        <v>1320</v>
      </c>
      <c r="F23" s="80" t="s">
        <v>236</v>
      </c>
      <c r="I23" s="83"/>
      <c r="J23" s="83"/>
      <c r="K23" s="83"/>
      <c r="L23" s="83"/>
      <c r="M23" s="83"/>
      <c r="N23" s="83"/>
    </row>
    <row r="24" spans="1:14" ht="76.8" x14ac:dyDescent="0.3">
      <c r="A24" s="80" t="s">
        <v>216</v>
      </c>
      <c r="B24" s="80" t="s">
        <v>380</v>
      </c>
      <c r="C24" s="80" t="s">
        <v>381</v>
      </c>
      <c r="D24" s="80" t="s">
        <v>382</v>
      </c>
      <c r="E24" s="80" t="s">
        <v>1320</v>
      </c>
      <c r="F24" s="80" t="s">
        <v>240</v>
      </c>
      <c r="I24" s="83"/>
      <c r="J24" s="83"/>
      <c r="K24" s="83"/>
      <c r="L24" s="83"/>
      <c r="M24" s="83"/>
      <c r="N24" s="83"/>
    </row>
    <row r="25" spans="1:14" ht="48" x14ac:dyDescent="0.3">
      <c r="A25" s="80" t="s">
        <v>216</v>
      </c>
      <c r="B25" s="80" t="s">
        <v>383</v>
      </c>
      <c r="C25" s="80" t="s">
        <v>384</v>
      </c>
      <c r="D25" s="80" t="s">
        <v>385</v>
      </c>
      <c r="E25" s="80" t="s">
        <v>1321</v>
      </c>
      <c r="F25" s="80" t="s">
        <v>163</v>
      </c>
      <c r="I25" s="83"/>
      <c r="J25" s="83"/>
      <c r="K25" s="83"/>
      <c r="L25" s="83"/>
      <c r="M25" s="83"/>
      <c r="N25" s="83"/>
    </row>
    <row r="26" spans="1:14" ht="48" x14ac:dyDescent="0.3">
      <c r="A26" s="80" t="s">
        <v>216</v>
      </c>
      <c r="B26" s="80" t="s">
        <v>386</v>
      </c>
      <c r="C26" s="80" t="s">
        <v>387</v>
      </c>
      <c r="D26" s="80" t="s">
        <v>388</v>
      </c>
      <c r="E26" s="80" t="s">
        <v>1321</v>
      </c>
      <c r="F26" s="80" t="s">
        <v>163</v>
      </c>
      <c r="I26" s="83"/>
      <c r="J26" s="83"/>
      <c r="K26" s="83"/>
      <c r="L26" s="83"/>
      <c r="M26" s="83"/>
      <c r="N26" s="83"/>
    </row>
    <row r="27" spans="1:14" ht="48" x14ac:dyDescent="0.3">
      <c r="A27" s="80" t="s">
        <v>216</v>
      </c>
      <c r="B27" s="80" t="s">
        <v>389</v>
      </c>
      <c r="C27" s="80" t="s">
        <v>390</v>
      </c>
      <c r="D27" s="80" t="s">
        <v>391</v>
      </c>
      <c r="E27" s="80" t="s">
        <v>1321</v>
      </c>
      <c r="F27" s="80" t="s">
        <v>163</v>
      </c>
      <c r="I27" s="83"/>
      <c r="J27" s="83"/>
      <c r="K27" s="83"/>
      <c r="L27" s="83"/>
      <c r="M27" s="83"/>
      <c r="N27" s="83"/>
    </row>
    <row r="28" spans="1:14" ht="57.6" x14ac:dyDescent="0.3">
      <c r="A28" s="80" t="s">
        <v>216</v>
      </c>
      <c r="B28" s="80" t="s">
        <v>392</v>
      </c>
      <c r="C28" s="80" t="s">
        <v>393</v>
      </c>
      <c r="D28" s="80" t="s">
        <v>394</v>
      </c>
      <c r="E28" s="80" t="s">
        <v>1321</v>
      </c>
      <c r="F28" s="80" t="s">
        <v>163</v>
      </c>
      <c r="I28" s="83"/>
      <c r="J28" s="83"/>
      <c r="K28" s="83"/>
      <c r="L28" s="83"/>
      <c r="M28" s="83"/>
      <c r="N28" s="83"/>
    </row>
    <row r="29" spans="1:14" ht="105.6" x14ac:dyDescent="0.3">
      <c r="A29" s="80" t="s">
        <v>216</v>
      </c>
      <c r="B29" s="80" t="s">
        <v>395</v>
      </c>
      <c r="C29" s="80" t="s">
        <v>396</v>
      </c>
      <c r="D29" s="80" t="s">
        <v>397</v>
      </c>
      <c r="E29" s="80" t="s">
        <v>1321</v>
      </c>
      <c r="F29" s="80" t="s">
        <v>163</v>
      </c>
      <c r="I29" s="83"/>
      <c r="J29" s="83"/>
      <c r="K29" s="83"/>
      <c r="L29" s="83"/>
      <c r="M29" s="83"/>
      <c r="N29" s="83"/>
    </row>
    <row r="30" spans="1:14" ht="38.4" x14ac:dyDescent="0.3">
      <c r="A30" s="80" t="s">
        <v>216</v>
      </c>
      <c r="B30" s="80" t="s">
        <v>398</v>
      </c>
      <c r="C30" s="80" t="s">
        <v>399</v>
      </c>
      <c r="D30" s="80" t="s">
        <v>400</v>
      </c>
      <c r="E30" s="80" t="s">
        <v>1321</v>
      </c>
      <c r="F30" s="80" t="s">
        <v>163</v>
      </c>
      <c r="I30" s="83"/>
      <c r="J30" s="83"/>
      <c r="K30" s="83"/>
      <c r="L30" s="83"/>
      <c r="M30" s="83"/>
      <c r="N30" s="83"/>
    </row>
    <row r="31" spans="1:14" ht="48" x14ac:dyDescent="0.3">
      <c r="A31" s="80" t="s">
        <v>216</v>
      </c>
      <c r="B31" s="80" t="s">
        <v>401</v>
      </c>
      <c r="C31" s="80" t="s">
        <v>402</v>
      </c>
      <c r="D31" s="80" t="s">
        <v>403</v>
      </c>
      <c r="E31" s="80" t="s">
        <v>1321</v>
      </c>
      <c r="F31" s="80"/>
      <c r="I31" s="83"/>
      <c r="J31" s="83"/>
      <c r="K31" s="83"/>
      <c r="L31" s="83"/>
      <c r="M31" s="83"/>
      <c r="N31" s="83"/>
    </row>
    <row r="32" spans="1:14" ht="86.4" x14ac:dyDescent="0.3">
      <c r="A32" s="80" t="s">
        <v>216</v>
      </c>
      <c r="B32" s="80" t="s">
        <v>404</v>
      </c>
      <c r="C32" s="80" t="s">
        <v>405</v>
      </c>
      <c r="D32" s="80" t="s">
        <v>406</v>
      </c>
      <c r="E32" s="80" t="s">
        <v>1321</v>
      </c>
      <c r="F32" s="80" t="s">
        <v>163</v>
      </c>
      <c r="I32" s="83"/>
      <c r="J32" s="83"/>
      <c r="K32" s="83"/>
      <c r="L32" s="83"/>
      <c r="M32" s="83"/>
      <c r="N32" s="83"/>
    </row>
    <row r="33" spans="1:14" ht="86.4" x14ac:dyDescent="0.3">
      <c r="A33" s="80" t="s">
        <v>216</v>
      </c>
      <c r="B33" s="80" t="s">
        <v>407</v>
      </c>
      <c r="C33" s="80" t="s">
        <v>408</v>
      </c>
      <c r="D33" s="80" t="s">
        <v>409</v>
      </c>
      <c r="E33" s="80" t="s">
        <v>1321</v>
      </c>
      <c r="F33" s="80" t="s">
        <v>163</v>
      </c>
      <c r="I33" s="83"/>
      <c r="J33" s="83"/>
      <c r="K33" s="83"/>
      <c r="L33" s="83"/>
      <c r="M33" s="83"/>
      <c r="N33" s="83"/>
    </row>
    <row r="34" spans="1:14" ht="86.4" x14ac:dyDescent="0.3">
      <c r="A34" s="80" t="s">
        <v>216</v>
      </c>
      <c r="B34" s="80" t="s">
        <v>410</v>
      </c>
      <c r="C34" s="80" t="s">
        <v>411</v>
      </c>
      <c r="D34" s="80" t="s">
        <v>412</v>
      </c>
      <c r="E34" s="80" t="s">
        <v>1321</v>
      </c>
      <c r="F34" s="80" t="s">
        <v>163</v>
      </c>
      <c r="I34" s="83"/>
      <c r="J34" s="83"/>
      <c r="K34" s="83"/>
      <c r="L34" s="83"/>
      <c r="M34" s="83"/>
      <c r="N34" s="83"/>
    </row>
    <row r="35" spans="1:14" ht="57.6" x14ac:dyDescent="0.3">
      <c r="A35" s="80" t="s">
        <v>216</v>
      </c>
      <c r="B35" s="80" t="s">
        <v>413</v>
      </c>
      <c r="C35" s="80" t="s">
        <v>305</v>
      </c>
      <c r="D35" s="80" t="s">
        <v>414</v>
      </c>
      <c r="E35" s="80" t="s">
        <v>1321</v>
      </c>
      <c r="F35" s="80" t="s">
        <v>163</v>
      </c>
      <c r="I35" s="83"/>
      <c r="J35" s="83"/>
      <c r="K35" s="83"/>
      <c r="L35" s="83"/>
      <c r="M35" s="83"/>
      <c r="N35" s="83"/>
    </row>
    <row r="36" spans="1:14" ht="76.8" x14ac:dyDescent="0.3">
      <c r="A36" s="80" t="s">
        <v>216</v>
      </c>
      <c r="B36" s="80" t="s">
        <v>415</v>
      </c>
      <c r="C36" s="80" t="s">
        <v>416</v>
      </c>
      <c r="D36" s="80" t="s">
        <v>417</v>
      </c>
      <c r="E36" s="80" t="s">
        <v>1321</v>
      </c>
      <c r="F36" s="80" t="s">
        <v>163</v>
      </c>
      <c r="I36" s="83"/>
      <c r="J36" s="83"/>
      <c r="K36" s="83"/>
      <c r="L36" s="83"/>
      <c r="M36" s="83"/>
      <c r="N36" s="83"/>
    </row>
    <row r="37" spans="1:14" ht="67.2" x14ac:dyDescent="0.3">
      <c r="A37" s="80" t="s">
        <v>216</v>
      </c>
      <c r="B37" s="80" t="s">
        <v>418</v>
      </c>
      <c r="C37" s="80" t="s">
        <v>419</v>
      </c>
      <c r="D37" s="80" t="s">
        <v>420</v>
      </c>
      <c r="E37" s="80" t="s">
        <v>1321</v>
      </c>
      <c r="F37" s="80" t="s">
        <v>163</v>
      </c>
      <c r="I37" s="83"/>
      <c r="J37" s="83"/>
      <c r="K37" s="83"/>
      <c r="L37" s="83"/>
      <c r="M37" s="83"/>
      <c r="N37" s="83"/>
    </row>
    <row r="38" spans="1:14" ht="67.2" x14ac:dyDescent="0.3">
      <c r="A38" s="80" t="s">
        <v>216</v>
      </c>
      <c r="B38" s="80" t="s">
        <v>421</v>
      </c>
      <c r="C38" s="80" t="s">
        <v>422</v>
      </c>
      <c r="D38" s="80" t="s">
        <v>423</v>
      </c>
      <c r="E38" s="80" t="s">
        <v>1321</v>
      </c>
      <c r="F38" s="80" t="s">
        <v>163</v>
      </c>
      <c r="I38" s="83"/>
      <c r="J38" s="83"/>
      <c r="K38" s="83"/>
      <c r="L38" s="83"/>
      <c r="M38" s="83"/>
      <c r="N38" s="83"/>
    </row>
    <row r="39" spans="1:14" ht="57.6" x14ac:dyDescent="0.3">
      <c r="A39" s="80" t="s">
        <v>216</v>
      </c>
      <c r="B39" s="80" t="s">
        <v>424</v>
      </c>
      <c r="C39" s="80" t="s">
        <v>425</v>
      </c>
      <c r="D39" s="80" t="s">
        <v>426</v>
      </c>
      <c r="E39" s="80" t="s">
        <v>1321</v>
      </c>
      <c r="F39" s="80" t="s">
        <v>163</v>
      </c>
      <c r="I39" s="83"/>
      <c r="J39" s="83"/>
      <c r="K39" s="83"/>
      <c r="L39" s="83"/>
      <c r="M39" s="83"/>
      <c r="N39" s="83"/>
    </row>
    <row r="40" spans="1:14" ht="86.4" x14ac:dyDescent="0.3">
      <c r="A40" s="80" t="s">
        <v>216</v>
      </c>
      <c r="B40" s="80" t="s">
        <v>427</v>
      </c>
      <c r="C40" s="80" t="s">
        <v>428</v>
      </c>
      <c r="D40" s="80" t="s">
        <v>429</v>
      </c>
      <c r="E40" s="80" t="s">
        <v>1321</v>
      </c>
      <c r="F40" s="80" t="s">
        <v>163</v>
      </c>
      <c r="I40" s="83"/>
      <c r="J40" s="83"/>
      <c r="K40" s="83"/>
      <c r="L40" s="83"/>
      <c r="M40" s="83"/>
      <c r="N40" s="83"/>
    </row>
    <row r="41" spans="1:14" ht="96" x14ac:dyDescent="0.3">
      <c r="A41" s="80" t="s">
        <v>216</v>
      </c>
      <c r="B41" s="80" t="s">
        <v>430</v>
      </c>
      <c r="C41" s="80" t="s">
        <v>431</v>
      </c>
      <c r="D41" s="80" t="s">
        <v>432</v>
      </c>
      <c r="E41" s="80" t="s">
        <v>1321</v>
      </c>
      <c r="F41" s="80" t="s">
        <v>163</v>
      </c>
      <c r="I41" s="83"/>
      <c r="J41" s="83"/>
      <c r="K41" s="83"/>
      <c r="L41" s="83"/>
      <c r="M41" s="83"/>
      <c r="N41" s="83"/>
    </row>
    <row r="42" spans="1:14" ht="96" x14ac:dyDescent="0.3">
      <c r="A42" s="80" t="s">
        <v>216</v>
      </c>
      <c r="B42" s="80" t="s">
        <v>433</v>
      </c>
      <c r="C42" s="80" t="s">
        <v>434</v>
      </c>
      <c r="D42" s="80" t="s">
        <v>435</v>
      </c>
      <c r="E42" s="80" t="s">
        <v>1321</v>
      </c>
      <c r="F42" s="80" t="s">
        <v>163</v>
      </c>
      <c r="I42" s="83"/>
      <c r="J42" s="83"/>
      <c r="K42" s="83"/>
      <c r="L42" s="83"/>
      <c r="M42" s="83"/>
      <c r="N42" s="83"/>
    </row>
    <row r="43" spans="1:14" ht="57.6" x14ac:dyDescent="0.3">
      <c r="A43" s="80" t="s">
        <v>216</v>
      </c>
      <c r="B43" s="80" t="s">
        <v>436</v>
      </c>
      <c r="C43" s="80" t="s">
        <v>437</v>
      </c>
      <c r="D43" s="80" t="s">
        <v>438</v>
      </c>
      <c r="E43" s="80" t="s">
        <v>1321</v>
      </c>
      <c r="F43" s="80" t="s">
        <v>163</v>
      </c>
      <c r="I43" s="83"/>
      <c r="J43" s="83"/>
      <c r="K43" s="83"/>
      <c r="L43" s="83"/>
      <c r="M43" s="83"/>
      <c r="N43" s="83"/>
    </row>
    <row r="44" spans="1:14" ht="67.2" x14ac:dyDescent="0.3">
      <c r="A44" s="80" t="s">
        <v>216</v>
      </c>
      <c r="B44" s="80" t="s">
        <v>439</v>
      </c>
      <c r="C44" s="80" t="s">
        <v>440</v>
      </c>
      <c r="D44" s="80" t="s">
        <v>441</v>
      </c>
      <c r="E44" s="80" t="s">
        <v>1321</v>
      </c>
      <c r="F44" s="80" t="s">
        <v>163</v>
      </c>
      <c r="I44" s="83"/>
      <c r="J44" s="83"/>
      <c r="K44" s="83"/>
      <c r="L44" s="83"/>
      <c r="M44" s="83"/>
      <c r="N44" s="83"/>
    </row>
    <row r="45" spans="1:14" ht="57.6" x14ac:dyDescent="0.3">
      <c r="A45" s="80" t="s">
        <v>216</v>
      </c>
      <c r="B45" s="80" t="s">
        <v>1167</v>
      </c>
      <c r="C45" s="80" t="s">
        <v>1168</v>
      </c>
      <c r="D45" s="80" t="s">
        <v>1169</v>
      </c>
      <c r="E45" s="80" t="s">
        <v>1321</v>
      </c>
      <c r="F45" s="80"/>
      <c r="I45" s="83"/>
      <c r="J45" s="83"/>
      <c r="K45" s="83"/>
      <c r="L45" s="83"/>
      <c r="M45" s="83"/>
      <c r="N45" s="83"/>
    </row>
    <row r="46" spans="1:14" ht="48" x14ac:dyDescent="0.3">
      <c r="A46" s="80" t="s">
        <v>216</v>
      </c>
      <c r="B46" s="80" t="s">
        <v>1170</v>
      </c>
      <c r="C46" s="80" t="s">
        <v>1324</v>
      </c>
      <c r="D46" s="80" t="s">
        <v>1325</v>
      </c>
      <c r="E46" s="80" t="s">
        <v>1321</v>
      </c>
      <c r="F46" s="80"/>
      <c r="I46" s="83"/>
      <c r="J46" s="83"/>
      <c r="K46" s="83"/>
      <c r="L46" s="83"/>
      <c r="M46" s="83"/>
      <c r="N46" s="83"/>
    </row>
    <row r="47" spans="1:14" ht="67.2" x14ac:dyDescent="0.3">
      <c r="A47" s="80" t="s">
        <v>216</v>
      </c>
      <c r="B47" s="80" t="s">
        <v>1172</v>
      </c>
      <c r="C47" s="80" t="s">
        <v>1326</v>
      </c>
      <c r="D47" s="80" t="s">
        <v>1327</v>
      </c>
      <c r="E47" s="80" t="s">
        <v>1321</v>
      </c>
      <c r="F47" s="80"/>
      <c r="I47" s="83"/>
      <c r="J47" s="83"/>
      <c r="K47" s="83"/>
      <c r="L47" s="83"/>
      <c r="M47" s="83"/>
      <c r="N47" s="83"/>
    </row>
    <row r="48" spans="1:14" ht="38.4" x14ac:dyDescent="0.3">
      <c r="A48" s="80" t="s">
        <v>55</v>
      </c>
      <c r="B48" s="80" t="s">
        <v>1173</v>
      </c>
      <c r="C48" s="80" t="s">
        <v>1174</v>
      </c>
      <c r="D48" s="80" t="s">
        <v>1305</v>
      </c>
      <c r="E48" s="80"/>
      <c r="F48" s="80" t="s">
        <v>1175</v>
      </c>
      <c r="I48" s="83"/>
      <c r="J48" s="83"/>
      <c r="K48" s="83"/>
      <c r="L48" s="83"/>
      <c r="M48" s="83"/>
      <c r="N48" s="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53517-E6D9-4BDB-B91A-433BC21E806A}">
  <dimension ref="A1:AU4"/>
  <sheetViews>
    <sheetView zoomScale="40" zoomScaleNormal="40" workbookViewId="0">
      <selection activeCell="X14" sqref="X14"/>
    </sheetView>
  </sheetViews>
  <sheetFormatPr defaultColWidth="8.77734375" defaultRowHeight="14.4" x14ac:dyDescent="0.3"/>
  <cols>
    <col min="26" max="26" width="8.44140625" customWidth="1"/>
    <col min="32" max="32" width="8.44140625" customWidth="1"/>
  </cols>
  <sheetData>
    <row r="1" spans="1:47" x14ac:dyDescent="0.3">
      <c r="A1" t="s">
        <v>442</v>
      </c>
      <c r="B1" t="s">
        <v>443</v>
      </c>
      <c r="C1" t="s">
        <v>444</v>
      </c>
      <c r="D1" t="s">
        <v>445</v>
      </c>
      <c r="E1" t="s">
        <v>446</v>
      </c>
      <c r="F1" t="s">
        <v>447</v>
      </c>
      <c r="G1" t="s">
        <v>448</v>
      </c>
      <c r="H1" t="s">
        <v>449</v>
      </c>
      <c r="I1" t="s">
        <v>450</v>
      </c>
      <c r="J1" t="s">
        <v>451</v>
      </c>
      <c r="K1" t="s">
        <v>452</v>
      </c>
      <c r="L1" t="s">
        <v>453</v>
      </c>
      <c r="M1" t="s">
        <v>454</v>
      </c>
      <c r="N1" t="s">
        <v>455</v>
      </c>
      <c r="O1" t="s">
        <v>456</v>
      </c>
      <c r="P1" t="s">
        <v>457</v>
      </c>
      <c r="Q1" t="s">
        <v>458</v>
      </c>
      <c r="R1" t="s">
        <v>459</v>
      </c>
      <c r="S1" t="s">
        <v>460</v>
      </c>
      <c r="T1" t="s">
        <v>1</v>
      </c>
      <c r="U1" t="s">
        <v>461</v>
      </c>
      <c r="V1" t="s">
        <v>462</v>
      </c>
      <c r="W1" t="s">
        <v>463</v>
      </c>
      <c r="X1" t="s">
        <v>464</v>
      </c>
      <c r="Y1" t="s">
        <v>465</v>
      </c>
      <c r="Z1" t="s">
        <v>466</v>
      </c>
      <c r="AA1" t="s">
        <v>467</v>
      </c>
      <c r="AB1" t="s">
        <v>468</v>
      </c>
      <c r="AC1" t="s">
        <v>469</v>
      </c>
      <c r="AD1" t="s">
        <v>470</v>
      </c>
      <c r="AE1" t="s">
        <v>471</v>
      </c>
      <c r="AF1" t="s">
        <v>472</v>
      </c>
      <c r="AG1" t="s">
        <v>473</v>
      </c>
      <c r="AH1" t="s">
        <v>474</v>
      </c>
      <c r="AI1" t="s">
        <v>475</v>
      </c>
      <c r="AJ1" t="s">
        <v>476</v>
      </c>
      <c r="AK1" t="s">
        <v>477</v>
      </c>
      <c r="AL1" t="s">
        <v>478</v>
      </c>
      <c r="AM1" t="s">
        <v>479</v>
      </c>
      <c r="AN1" t="s">
        <v>480</v>
      </c>
      <c r="AO1" t="s">
        <v>481</v>
      </c>
      <c r="AP1" t="s">
        <v>482</v>
      </c>
      <c r="AQ1" t="s">
        <v>1192</v>
      </c>
      <c r="AR1" t="s">
        <v>1193</v>
      </c>
      <c r="AS1" t="s">
        <v>1194</v>
      </c>
      <c r="AT1" t="s">
        <v>1195</v>
      </c>
      <c r="AU1" t="s">
        <v>1196</v>
      </c>
    </row>
    <row r="2" spans="1:47" x14ac:dyDescent="0.3">
      <c r="A2" t="s">
        <v>1</v>
      </c>
      <c r="B2" t="s">
        <v>461</v>
      </c>
      <c r="C2" t="s">
        <v>462</v>
      </c>
      <c r="D2" t="s">
        <v>463</v>
      </c>
      <c r="E2" t="s">
        <v>464</v>
      </c>
      <c r="F2" t="s">
        <v>465</v>
      </c>
      <c r="G2" t="s">
        <v>466</v>
      </c>
      <c r="H2" t="s">
        <v>467</v>
      </c>
      <c r="I2" t="s">
        <v>468</v>
      </c>
      <c r="J2" t="s">
        <v>469</v>
      </c>
      <c r="K2" t="s">
        <v>470</v>
      </c>
      <c r="L2" t="s">
        <v>471</v>
      </c>
      <c r="M2" t="s">
        <v>472</v>
      </c>
      <c r="N2" t="s">
        <v>473</v>
      </c>
      <c r="O2" t="s">
        <v>474</v>
      </c>
      <c r="P2" t="s">
        <v>475</v>
      </c>
      <c r="Q2" t="s">
        <v>476</v>
      </c>
      <c r="R2" t="s">
        <v>477</v>
      </c>
      <c r="S2" t="s">
        <v>478</v>
      </c>
      <c r="T2" t="s">
        <v>479</v>
      </c>
      <c r="U2" t="s">
        <v>480</v>
      </c>
      <c r="V2" t="s">
        <v>481</v>
      </c>
      <c r="W2" t="s">
        <v>482</v>
      </c>
      <c r="X2" t="s">
        <v>1192</v>
      </c>
      <c r="Y2" t="s">
        <v>1193</v>
      </c>
      <c r="Z2" t="s">
        <v>1194</v>
      </c>
      <c r="AA2" t="s">
        <v>1195</v>
      </c>
      <c r="AB2" t="s">
        <v>1196</v>
      </c>
    </row>
    <row r="3" spans="1:47" x14ac:dyDescent="0.3">
      <c r="A3" t="s">
        <v>483</v>
      </c>
      <c r="B3" t="s">
        <v>484</v>
      </c>
      <c r="C3" t="s">
        <v>485</v>
      </c>
      <c r="D3" t="s">
        <v>486</v>
      </c>
      <c r="E3" t="s">
        <v>487</v>
      </c>
      <c r="F3" t="s">
        <v>488</v>
      </c>
      <c r="G3" t="s">
        <v>489</v>
      </c>
      <c r="H3" t="s">
        <v>490</v>
      </c>
      <c r="I3" t="s">
        <v>491</v>
      </c>
      <c r="J3" t="s">
        <v>492</v>
      </c>
      <c r="K3" t="s">
        <v>493</v>
      </c>
      <c r="L3" t="s">
        <v>494</v>
      </c>
      <c r="M3" t="s">
        <v>495</v>
      </c>
      <c r="N3" t="s">
        <v>496</v>
      </c>
      <c r="O3" t="s">
        <v>497</v>
      </c>
      <c r="P3" t="s">
        <v>498</v>
      </c>
      <c r="Q3" t="s">
        <v>499</v>
      </c>
      <c r="R3" t="s">
        <v>500</v>
      </c>
      <c r="S3" t="s">
        <v>501</v>
      </c>
      <c r="T3" t="s">
        <v>502</v>
      </c>
      <c r="U3" t="s">
        <v>503</v>
      </c>
      <c r="V3" t="s">
        <v>504</v>
      </c>
      <c r="W3" t="s">
        <v>505</v>
      </c>
      <c r="X3" t="s">
        <v>506</v>
      </c>
      <c r="Y3" t="s">
        <v>507</v>
      </c>
      <c r="Z3" t="s">
        <v>50</v>
      </c>
      <c r="AA3" t="s">
        <v>508</v>
      </c>
      <c r="AB3" t="s">
        <v>509</v>
      </c>
      <c r="AC3" t="s">
        <v>510</v>
      </c>
      <c r="AD3" t="s">
        <v>511</v>
      </c>
      <c r="AE3" t="s">
        <v>512</v>
      </c>
      <c r="AF3" t="s">
        <v>513</v>
      </c>
      <c r="AG3" t="s">
        <v>514</v>
      </c>
      <c r="AH3" t="s">
        <v>515</v>
      </c>
      <c r="AI3" t="s">
        <v>516</v>
      </c>
      <c r="AJ3" t="s">
        <v>517</v>
      </c>
      <c r="AK3" t="s">
        <v>518</v>
      </c>
      <c r="AL3" t="s">
        <v>519</v>
      </c>
      <c r="AM3" t="s">
        <v>520</v>
      </c>
      <c r="AN3" t="s">
        <v>521</v>
      </c>
      <c r="AO3" t="s">
        <v>522</v>
      </c>
      <c r="AP3" t="s">
        <v>523</v>
      </c>
      <c r="AQ3" t="s">
        <v>524</v>
      </c>
      <c r="AR3" t="s">
        <v>1197</v>
      </c>
      <c r="AS3" t="s">
        <v>1198</v>
      </c>
      <c r="AT3" t="s">
        <v>1199</v>
      </c>
      <c r="AU3" t="s">
        <v>1200</v>
      </c>
    </row>
    <row r="4" spans="1:47" x14ac:dyDescent="0.3">
      <c r="A4" t="s">
        <v>506</v>
      </c>
      <c r="B4" t="s">
        <v>507</v>
      </c>
      <c r="C4" t="s">
        <v>50</v>
      </c>
      <c r="D4" t="s">
        <v>508</v>
      </c>
      <c r="E4" t="s">
        <v>509</v>
      </c>
      <c r="F4" t="s">
        <v>510</v>
      </c>
      <c r="G4" t="s">
        <v>511</v>
      </c>
      <c r="H4" t="s">
        <v>512</v>
      </c>
      <c r="I4" t="s">
        <v>513</v>
      </c>
      <c r="J4" t="s">
        <v>514</v>
      </c>
      <c r="K4" t="s">
        <v>515</v>
      </c>
      <c r="L4" t="s">
        <v>516</v>
      </c>
      <c r="M4" t="s">
        <v>517</v>
      </c>
      <c r="N4" t="s">
        <v>518</v>
      </c>
      <c r="O4" t="s">
        <v>519</v>
      </c>
      <c r="P4" t="s">
        <v>520</v>
      </c>
      <c r="Q4" t="s">
        <v>521</v>
      </c>
      <c r="R4" t="s">
        <v>522</v>
      </c>
      <c r="S4" t="s">
        <v>523</v>
      </c>
      <c r="T4" t="s">
        <v>524</v>
      </c>
      <c r="U4" t="s">
        <v>1197</v>
      </c>
      <c r="V4" t="s">
        <v>1198</v>
      </c>
      <c r="W4" t="s">
        <v>1199</v>
      </c>
      <c r="X4" t="s">
        <v>1200</v>
      </c>
    </row>
  </sheetData>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38A9-097F-4959-83B1-43C84C1A0A04}">
  <dimension ref="A1:IB35"/>
  <sheetViews>
    <sheetView topLeftCell="AJ1" zoomScale="105" zoomScaleNormal="145" workbookViewId="0">
      <selection activeCell="AV67" sqref="AV66:AV67"/>
    </sheetView>
  </sheetViews>
  <sheetFormatPr defaultColWidth="10.77734375" defaultRowHeight="14.4" x14ac:dyDescent="0.3"/>
  <sheetData>
    <row r="1" spans="1:236" x14ac:dyDescent="0.3">
      <c r="A1" t="s">
        <v>525</v>
      </c>
      <c r="B1" t="s">
        <v>526</v>
      </c>
      <c r="C1" t="s">
        <v>527</v>
      </c>
      <c r="D1" t="s">
        <v>528</v>
      </c>
      <c r="E1" t="s">
        <v>529</v>
      </c>
      <c r="F1" t="s">
        <v>530</v>
      </c>
      <c r="G1" t="s">
        <v>531</v>
      </c>
      <c r="H1" t="s">
        <v>532</v>
      </c>
      <c r="I1" t="s">
        <v>533</v>
      </c>
      <c r="J1" t="s">
        <v>534</v>
      </c>
      <c r="K1" t="s">
        <v>535</v>
      </c>
      <c r="L1" t="s">
        <v>536</v>
      </c>
      <c r="M1" t="s">
        <v>537</v>
      </c>
      <c r="N1" t="s">
        <v>538</v>
      </c>
      <c r="O1" t="s">
        <v>539</v>
      </c>
      <c r="P1" t="s">
        <v>540</v>
      </c>
      <c r="Q1" t="s">
        <v>541</v>
      </c>
      <c r="R1" t="s">
        <v>542</v>
      </c>
      <c r="S1" t="s">
        <v>543</v>
      </c>
      <c r="T1" t="s">
        <v>544</v>
      </c>
      <c r="U1" t="s">
        <v>545</v>
      </c>
      <c r="V1" t="s">
        <v>546</v>
      </c>
      <c r="W1" t="s">
        <v>547</v>
      </c>
      <c r="X1" t="s">
        <v>548</v>
      </c>
      <c r="Y1" t="s">
        <v>549</v>
      </c>
      <c r="Z1" t="s">
        <v>550</v>
      </c>
      <c r="AA1" t="s">
        <v>551</v>
      </c>
      <c r="AB1" t="s">
        <v>552</v>
      </c>
      <c r="AC1" t="s">
        <v>553</v>
      </c>
      <c r="AD1" t="s">
        <v>554</v>
      </c>
      <c r="AE1" t="s">
        <v>555</v>
      </c>
      <c r="AF1" t="s">
        <v>556</v>
      </c>
      <c r="AG1" t="s">
        <v>557</v>
      </c>
      <c r="AH1" t="s">
        <v>558</v>
      </c>
      <c r="AI1" t="s">
        <v>559</v>
      </c>
      <c r="AJ1" t="s">
        <v>560</v>
      </c>
      <c r="AK1" t="s">
        <v>561</v>
      </c>
      <c r="AL1" t="s">
        <v>562</v>
      </c>
      <c r="AM1" t="s">
        <v>563</v>
      </c>
      <c r="AN1" t="s">
        <v>564</v>
      </c>
      <c r="AO1" t="s">
        <v>565</v>
      </c>
      <c r="AP1" t="s">
        <v>566</v>
      </c>
      <c r="AQ1" t="s">
        <v>567</v>
      </c>
      <c r="AR1" t="s">
        <v>568</v>
      </c>
      <c r="AS1" t="s">
        <v>569</v>
      </c>
      <c r="AT1" t="s">
        <v>570</v>
      </c>
      <c r="AU1" t="s">
        <v>571</v>
      </c>
      <c r="AV1" t="s">
        <v>572</v>
      </c>
      <c r="AW1" t="s">
        <v>573</v>
      </c>
      <c r="AX1" t="s">
        <v>574</v>
      </c>
      <c r="AY1" t="s">
        <v>575</v>
      </c>
      <c r="AZ1" t="s">
        <v>576</v>
      </c>
      <c r="BA1" t="s">
        <v>577</v>
      </c>
      <c r="BB1" t="s">
        <v>578</v>
      </c>
      <c r="BC1" t="s">
        <v>579</v>
      </c>
      <c r="BD1" t="s">
        <v>580</v>
      </c>
      <c r="BE1" t="s">
        <v>581</v>
      </c>
      <c r="BF1" t="s">
        <v>582</v>
      </c>
      <c r="BG1" t="s">
        <v>583</v>
      </c>
      <c r="BH1" t="s">
        <v>584</v>
      </c>
      <c r="BI1" t="s">
        <v>585</v>
      </c>
      <c r="BJ1" t="s">
        <v>586</v>
      </c>
      <c r="BK1" t="s">
        <v>587</v>
      </c>
      <c r="BL1" t="s">
        <v>588</v>
      </c>
      <c r="BM1" t="s">
        <v>589</v>
      </c>
      <c r="BN1" t="s">
        <v>590</v>
      </c>
      <c r="BO1" t="s">
        <v>591</v>
      </c>
      <c r="BP1" t="s">
        <v>592</v>
      </c>
      <c r="BQ1" t="s">
        <v>593</v>
      </c>
      <c r="BR1" t="s">
        <v>594</v>
      </c>
      <c r="BS1" t="s">
        <v>595</v>
      </c>
      <c r="BT1" t="s">
        <v>596</v>
      </c>
      <c r="BU1" t="s">
        <v>597</v>
      </c>
      <c r="BV1" t="s">
        <v>598</v>
      </c>
      <c r="BW1" t="s">
        <v>599</v>
      </c>
      <c r="BX1" t="s">
        <v>600</v>
      </c>
      <c r="BY1" t="s">
        <v>601</v>
      </c>
      <c r="BZ1" t="s">
        <v>602</v>
      </c>
      <c r="CA1" t="s">
        <v>603</v>
      </c>
      <c r="CB1" t="s">
        <v>604</v>
      </c>
      <c r="CC1" t="s">
        <v>605</v>
      </c>
      <c r="CD1" t="s">
        <v>606</v>
      </c>
      <c r="CE1" t="s">
        <v>607</v>
      </c>
      <c r="CF1" t="s">
        <v>608</v>
      </c>
      <c r="CG1" t="s">
        <v>609</v>
      </c>
      <c r="CH1" t="s">
        <v>610</v>
      </c>
      <c r="CI1" t="s">
        <v>611</v>
      </c>
      <c r="CJ1" t="s">
        <v>612</v>
      </c>
      <c r="CK1" t="s">
        <v>613</v>
      </c>
      <c r="CL1" t="s">
        <v>614</v>
      </c>
      <c r="CM1" t="s">
        <v>615</v>
      </c>
      <c r="CN1" t="s">
        <v>616</v>
      </c>
      <c r="CO1" t="s">
        <v>617</v>
      </c>
      <c r="CP1" t="s">
        <v>618</v>
      </c>
      <c r="CQ1" t="s">
        <v>619</v>
      </c>
      <c r="CR1" t="s">
        <v>620</v>
      </c>
      <c r="CS1" t="s">
        <v>621</v>
      </c>
      <c r="CT1" t="s">
        <v>622</v>
      </c>
      <c r="CU1" t="s">
        <v>623</v>
      </c>
      <c r="CV1" t="s">
        <v>624</v>
      </c>
      <c r="CW1" t="s">
        <v>625</v>
      </c>
      <c r="CX1" t="s">
        <v>626</v>
      </c>
      <c r="CY1" t="s">
        <v>627</v>
      </c>
      <c r="CZ1" t="s">
        <v>628</v>
      </c>
      <c r="DA1" t="s">
        <v>629</v>
      </c>
      <c r="DB1" t="s">
        <v>630</v>
      </c>
      <c r="DC1" t="s">
        <v>631</v>
      </c>
      <c r="DD1" t="s">
        <v>632</v>
      </c>
      <c r="DE1" t="s">
        <v>633</v>
      </c>
      <c r="DF1" t="s">
        <v>634</v>
      </c>
      <c r="DG1" t="s">
        <v>635</v>
      </c>
      <c r="DH1" t="s">
        <v>636</v>
      </c>
      <c r="DI1" t="s">
        <v>637</v>
      </c>
      <c r="DJ1" t="s">
        <v>638</v>
      </c>
      <c r="DK1" t="s">
        <v>639</v>
      </c>
      <c r="DL1" t="s">
        <v>640</v>
      </c>
      <c r="DM1" t="s">
        <v>641</v>
      </c>
      <c r="DN1" t="s">
        <v>642</v>
      </c>
      <c r="DO1" t="s">
        <v>643</v>
      </c>
      <c r="DP1" t="s">
        <v>644</v>
      </c>
      <c r="DQ1" t="s">
        <v>645</v>
      </c>
      <c r="DR1" t="s">
        <v>646</v>
      </c>
      <c r="DS1" t="s">
        <v>647</v>
      </c>
      <c r="DT1" t="s">
        <v>648</v>
      </c>
      <c r="DU1" t="s">
        <v>649</v>
      </c>
      <c r="DV1" t="s">
        <v>650</v>
      </c>
      <c r="DW1" t="s">
        <v>651</v>
      </c>
      <c r="DX1" t="s">
        <v>652</v>
      </c>
      <c r="DY1" t="s">
        <v>653</v>
      </c>
      <c r="DZ1" t="s">
        <v>654</v>
      </c>
      <c r="EA1" t="s">
        <v>655</v>
      </c>
      <c r="EB1" t="s">
        <v>656</v>
      </c>
      <c r="EC1" t="s">
        <v>657</v>
      </c>
      <c r="ED1" t="s">
        <v>658</v>
      </c>
      <c r="EE1" t="s">
        <v>659</v>
      </c>
      <c r="EF1" t="s">
        <v>660</v>
      </c>
      <c r="EG1" t="s">
        <v>661</v>
      </c>
      <c r="EH1" t="s">
        <v>662</v>
      </c>
      <c r="EI1" t="s">
        <v>663</v>
      </c>
      <c r="EJ1" t="s">
        <v>664</v>
      </c>
      <c r="EK1" t="s">
        <v>665</v>
      </c>
      <c r="EL1" t="s">
        <v>666</v>
      </c>
      <c r="EM1" t="s">
        <v>667</v>
      </c>
      <c r="EN1" t="s">
        <v>668</v>
      </c>
      <c r="EO1" t="s">
        <v>669</v>
      </c>
      <c r="EP1" t="s">
        <v>670</v>
      </c>
      <c r="EQ1" t="s">
        <v>671</v>
      </c>
      <c r="ER1" t="s">
        <v>672</v>
      </c>
      <c r="ES1" t="s">
        <v>673</v>
      </c>
      <c r="ET1" t="s">
        <v>674</v>
      </c>
      <c r="EU1" t="s">
        <v>675</v>
      </c>
      <c r="EV1" t="s">
        <v>676</v>
      </c>
      <c r="EW1" t="s">
        <v>677</v>
      </c>
      <c r="EX1" t="s">
        <v>678</v>
      </c>
      <c r="EY1" t="s">
        <v>679</v>
      </c>
      <c r="EZ1" t="s">
        <v>680</v>
      </c>
      <c r="FA1" t="s">
        <v>681</v>
      </c>
      <c r="FB1" t="s">
        <v>682</v>
      </c>
      <c r="FC1" t="s">
        <v>683</v>
      </c>
      <c r="FD1" t="s">
        <v>684</v>
      </c>
      <c r="FE1" t="s">
        <v>685</v>
      </c>
      <c r="FF1" t="s">
        <v>686</v>
      </c>
      <c r="FG1" t="s">
        <v>687</v>
      </c>
      <c r="FH1" t="s">
        <v>688</v>
      </c>
      <c r="FI1" t="s">
        <v>689</v>
      </c>
      <c r="FJ1" t="s">
        <v>690</v>
      </c>
      <c r="FK1" t="s">
        <v>691</v>
      </c>
      <c r="FL1" t="s">
        <v>692</v>
      </c>
      <c r="FM1" t="s">
        <v>693</v>
      </c>
      <c r="FN1" t="s">
        <v>694</v>
      </c>
      <c r="FO1" t="s">
        <v>695</v>
      </c>
      <c r="FP1" t="s">
        <v>696</v>
      </c>
      <c r="FQ1" t="s">
        <v>697</v>
      </c>
      <c r="FR1" t="s">
        <v>698</v>
      </c>
      <c r="FS1" t="s">
        <v>699</v>
      </c>
      <c r="FT1" t="s">
        <v>700</v>
      </c>
      <c r="FU1" t="s">
        <v>701</v>
      </c>
      <c r="FV1" t="s">
        <v>702</v>
      </c>
      <c r="FW1" t="s">
        <v>703</v>
      </c>
      <c r="FX1" t="s">
        <v>704</v>
      </c>
      <c r="FY1" t="s">
        <v>705</v>
      </c>
      <c r="FZ1" t="s">
        <v>706</v>
      </c>
      <c r="GA1" t="s">
        <v>707</v>
      </c>
      <c r="GB1" t="s">
        <v>708</v>
      </c>
      <c r="GC1" t="s">
        <v>709</v>
      </c>
      <c r="GD1" t="s">
        <v>710</v>
      </c>
      <c r="GE1" t="s">
        <v>711</v>
      </c>
      <c r="GF1" t="s">
        <v>712</v>
      </c>
      <c r="GG1" t="s">
        <v>713</v>
      </c>
      <c r="GH1" t="s">
        <v>714</v>
      </c>
      <c r="GI1" t="s">
        <v>715</v>
      </c>
      <c r="GJ1" t="s">
        <v>716</v>
      </c>
      <c r="GK1" t="s">
        <v>717</v>
      </c>
      <c r="GL1" t="s">
        <v>718</v>
      </c>
      <c r="GM1" t="s">
        <v>719</v>
      </c>
      <c r="GN1" t="s">
        <v>720</v>
      </c>
      <c r="GO1" t="s">
        <v>721</v>
      </c>
      <c r="GP1" t="s">
        <v>722</v>
      </c>
      <c r="GQ1" t="s">
        <v>723</v>
      </c>
      <c r="GR1" t="s">
        <v>724</v>
      </c>
      <c r="GS1" t="s">
        <v>725</v>
      </c>
      <c r="GT1" t="s">
        <v>726</v>
      </c>
      <c r="GU1" t="s">
        <v>727</v>
      </c>
      <c r="GV1" t="s">
        <v>728</v>
      </c>
      <c r="GW1" t="s">
        <v>729</v>
      </c>
      <c r="GX1" t="s">
        <v>730</v>
      </c>
      <c r="GY1" t="s">
        <v>731</v>
      </c>
      <c r="GZ1" t="s">
        <v>732</v>
      </c>
      <c r="HA1" t="s">
        <v>733</v>
      </c>
      <c r="HB1" t="s">
        <v>734</v>
      </c>
      <c r="HC1" t="s">
        <v>735</v>
      </c>
      <c r="HD1" t="s">
        <v>1201</v>
      </c>
      <c r="HE1" t="s">
        <v>1202</v>
      </c>
      <c r="HF1" t="s">
        <v>1203</v>
      </c>
      <c r="HG1" t="s">
        <v>1204</v>
      </c>
      <c r="HH1" t="s">
        <v>1205</v>
      </c>
      <c r="HI1" t="s">
        <v>1206</v>
      </c>
      <c r="HJ1" t="s">
        <v>1207</v>
      </c>
      <c r="HK1" t="s">
        <v>1208</v>
      </c>
      <c r="HL1" t="s">
        <v>1209</v>
      </c>
      <c r="HM1" t="s">
        <v>1210</v>
      </c>
      <c r="HN1" t="s">
        <v>1211</v>
      </c>
      <c r="HO1" t="s">
        <v>1212</v>
      </c>
      <c r="HP1" t="s">
        <v>1213</v>
      </c>
      <c r="HQ1" t="s">
        <v>1214</v>
      </c>
      <c r="HR1" t="s">
        <v>1215</v>
      </c>
      <c r="HS1" t="s">
        <v>1216</v>
      </c>
      <c r="HT1" t="s">
        <v>1217</v>
      </c>
      <c r="HU1" t="s">
        <v>1218</v>
      </c>
      <c r="HV1" t="s">
        <v>1219</v>
      </c>
      <c r="HW1" t="s">
        <v>1220</v>
      </c>
      <c r="HX1" t="s">
        <v>1306</v>
      </c>
      <c r="HY1" t="s">
        <v>1307</v>
      </c>
      <c r="HZ1" t="s">
        <v>1308</v>
      </c>
      <c r="IA1" t="s">
        <v>1309</v>
      </c>
      <c r="IB1" t="s">
        <v>1310</v>
      </c>
    </row>
    <row r="2" spans="1:236" x14ac:dyDescent="0.3">
      <c r="A2" s="38" t="s">
        <v>19</v>
      </c>
      <c r="B2">
        <v>2.3456971118604302</v>
      </c>
      <c r="C2">
        <v>2.5198351891579001</v>
      </c>
      <c r="D2">
        <v>2.7592550011496901</v>
      </c>
      <c r="E2">
        <v>2.85282188767443</v>
      </c>
      <c r="F2">
        <v>1.9339406585576899</v>
      </c>
      <c r="G2" t="e">
        <v>#VALUE!</v>
      </c>
      <c r="H2" t="e">
        <v>#VALUE!</v>
      </c>
      <c r="I2" t="e">
        <v>#VALUE!</v>
      </c>
      <c r="J2" t="e">
        <v>#VALUE!</v>
      </c>
      <c r="K2" t="e">
        <v>#VALUE!</v>
      </c>
      <c r="L2" t="e">
        <v>#VALUE!</v>
      </c>
      <c r="M2" t="e">
        <v>#VALUE!</v>
      </c>
      <c r="N2" t="e">
        <v>#VALUE!</v>
      </c>
      <c r="O2" t="e">
        <v>#VALUE!</v>
      </c>
      <c r="P2" t="e">
        <v>#VALUE!</v>
      </c>
      <c r="Q2">
        <v>1.74603174603175</v>
      </c>
      <c r="R2">
        <v>1.9859154929577501</v>
      </c>
      <c r="S2">
        <v>1.92105263157895</v>
      </c>
      <c r="T2">
        <v>1.60759493670886</v>
      </c>
      <c r="U2">
        <v>1.41818181818182</v>
      </c>
      <c r="V2">
        <v>113.973333333333</v>
      </c>
      <c r="W2">
        <v>142.256756756757</v>
      </c>
      <c r="X2">
        <v>137.011494252874</v>
      </c>
      <c r="Y2">
        <v>106.852272727273</v>
      </c>
      <c r="Z2">
        <v>40.571428571428598</v>
      </c>
      <c r="AA2">
        <v>45.3333333333333</v>
      </c>
      <c r="AB2">
        <v>50</v>
      </c>
      <c r="AC2">
        <v>50.574712643678197</v>
      </c>
      <c r="AD2">
        <v>54.545454545454497</v>
      </c>
      <c r="AE2">
        <v>42.857142857142897</v>
      </c>
      <c r="AF2" t="e">
        <v>#VALUE!</v>
      </c>
      <c r="AG2" t="e">
        <v>#VALUE!</v>
      </c>
      <c r="AH2" t="e">
        <v>#VALUE!</v>
      </c>
      <c r="AI2" t="e">
        <v>#VALUE!</v>
      </c>
      <c r="AJ2" t="e">
        <v>#VALUE!</v>
      </c>
      <c r="AK2">
        <v>0.28257456828885402</v>
      </c>
      <c r="AL2">
        <v>0.35566093657379999</v>
      </c>
      <c r="AM2">
        <v>0.31590683845391498</v>
      </c>
      <c r="AN2">
        <v>0.33186860461543199</v>
      </c>
      <c r="AO2">
        <v>0.29258480387674901</v>
      </c>
      <c r="AP2">
        <v>58.536589999999997</v>
      </c>
      <c r="AQ2">
        <v>24.489799999999999</v>
      </c>
      <c r="AR2">
        <v>48.275860000000002</v>
      </c>
      <c r="AS2">
        <v>59.036140000000003</v>
      </c>
      <c r="AT2">
        <v>56.716419999999999</v>
      </c>
      <c r="AU2">
        <v>70</v>
      </c>
      <c r="AV2">
        <v>59.090909999999994</v>
      </c>
      <c r="AW2">
        <v>60.869569999999996</v>
      </c>
      <c r="AX2">
        <v>66.666669999999996</v>
      </c>
      <c r="AY2">
        <v>75</v>
      </c>
      <c r="AZ2">
        <v>30</v>
      </c>
      <c r="BA2">
        <v>40.909090999999997</v>
      </c>
      <c r="BB2">
        <v>39.130429999999997</v>
      </c>
      <c r="BC2">
        <v>33.333332999999996</v>
      </c>
      <c r="BD2">
        <v>17.857143000000001</v>
      </c>
      <c r="BE2">
        <v>0</v>
      </c>
      <c r="BF2">
        <v>1.648352</v>
      </c>
      <c r="BG2">
        <v>0</v>
      </c>
      <c r="BH2">
        <v>0</v>
      </c>
      <c r="BI2">
        <v>0</v>
      </c>
      <c r="BJ2">
        <v>100</v>
      </c>
      <c r="BK2">
        <v>98.351650000000006</v>
      </c>
      <c r="BL2">
        <v>100</v>
      </c>
      <c r="BM2">
        <v>100</v>
      </c>
      <c r="BN2">
        <v>100</v>
      </c>
      <c r="BO2">
        <v>4.4395604395604398</v>
      </c>
      <c r="BP2">
        <v>4.6922284965525796</v>
      </c>
      <c r="BQ2">
        <v>4.4598612487611504</v>
      </c>
      <c r="BR2">
        <v>4.5908490305134704</v>
      </c>
      <c r="BS2">
        <v>3.8340800341348902</v>
      </c>
      <c r="BT2">
        <v>5.6138147566718999</v>
      </c>
      <c r="BU2">
        <v>5.86528562069073</v>
      </c>
      <c r="BV2">
        <v>5.9898414271556</v>
      </c>
      <c r="BW2">
        <v>5.80155486586977</v>
      </c>
      <c r="BX2">
        <v>5.5956843741428202</v>
      </c>
      <c r="BY2">
        <v>7.4662480376766096</v>
      </c>
      <c r="BZ2">
        <v>7.6747886313293598</v>
      </c>
      <c r="CA2">
        <v>7.7056491575817603</v>
      </c>
      <c r="CB2">
        <v>7.67599791045693</v>
      </c>
      <c r="CC2">
        <v>7.0829904605162897</v>
      </c>
      <c r="CD2">
        <v>7.4662480376766096</v>
      </c>
      <c r="CE2">
        <v>7.6747886313293598</v>
      </c>
      <c r="CF2">
        <v>7.6870664023785897</v>
      </c>
      <c r="CG2">
        <v>7.6391236210552202</v>
      </c>
      <c r="CH2">
        <v>6.9001249580933202</v>
      </c>
      <c r="CI2" t="e">
        <v>#VALUE!</v>
      </c>
      <c r="CJ2" t="e">
        <v>#VALUE!</v>
      </c>
      <c r="CK2">
        <v>0.42120911793855298</v>
      </c>
      <c r="CL2">
        <v>0.71904864333343599</v>
      </c>
      <c r="CM2">
        <v>1.85913260796684</v>
      </c>
      <c r="CN2" t="e">
        <v>#VALUE!</v>
      </c>
      <c r="CO2" t="e">
        <v>#VALUE!</v>
      </c>
      <c r="CP2" t="e">
        <v>#VALUE!</v>
      </c>
      <c r="CQ2" t="e">
        <v>#VALUE!</v>
      </c>
      <c r="CR2" t="e">
        <v>#VALUE!</v>
      </c>
      <c r="CS2">
        <v>2.9324960753532201</v>
      </c>
      <c r="CT2">
        <v>2.9763204692228502</v>
      </c>
      <c r="CU2">
        <v>2.80599603567889</v>
      </c>
      <c r="CV2">
        <v>2.8639031435331699</v>
      </c>
      <c r="CW2">
        <v>2.3894425649934501</v>
      </c>
      <c r="CX2">
        <v>6.2794348508634204E-2</v>
      </c>
      <c r="CY2" t="e">
        <v>#VALUE!</v>
      </c>
      <c r="CZ2" t="e">
        <v>#VALUE!</v>
      </c>
      <c r="DA2">
        <v>7.3748578803429304E-2</v>
      </c>
      <c r="DB2" t="e">
        <v>#VALUE!</v>
      </c>
      <c r="DC2" t="e">
        <v>#VALUE!</v>
      </c>
      <c r="DD2" t="e">
        <v>#VALUE!</v>
      </c>
      <c r="DE2" t="e">
        <v>#VALUE!</v>
      </c>
      <c r="DF2" t="e">
        <v>#VALUE!</v>
      </c>
      <c r="DG2" t="e">
        <v>#VALUE!</v>
      </c>
      <c r="DH2" t="e">
        <v>#VALUE!</v>
      </c>
      <c r="DI2" t="e">
        <v>#VALUE!</v>
      </c>
      <c r="DJ2" t="e">
        <v>#VALUE!</v>
      </c>
      <c r="DK2" t="e">
        <v>#VALUE!</v>
      </c>
      <c r="DL2" t="e">
        <v>#VALUE!</v>
      </c>
      <c r="DM2">
        <v>1.2056514913657801</v>
      </c>
      <c r="DN2">
        <v>1.1668174585842199</v>
      </c>
      <c r="DO2">
        <v>1.10257680872151</v>
      </c>
      <c r="DP2">
        <v>1.0632086777494401</v>
      </c>
      <c r="DQ2">
        <v>0.88384992837767795</v>
      </c>
      <c r="DR2" t="e">
        <v>#VALUE!</v>
      </c>
      <c r="DS2" t="e">
        <v>#VALUE!</v>
      </c>
      <c r="DT2" t="e">
        <v>#VALUE!</v>
      </c>
      <c r="DU2" t="e">
        <v>#VALUE!</v>
      </c>
      <c r="DV2" t="e">
        <v>#VALUE!</v>
      </c>
      <c r="DW2" t="e">
        <v>#VALUE!</v>
      </c>
      <c r="DX2" t="e">
        <v>#VALUE!</v>
      </c>
      <c r="DY2" t="e">
        <v>#VALUE!</v>
      </c>
      <c r="DZ2" t="e">
        <v>#VALUE!</v>
      </c>
      <c r="EA2" t="e">
        <v>#VALUE!</v>
      </c>
      <c r="EB2" t="e">
        <v>#VALUE!</v>
      </c>
      <c r="EC2" t="e">
        <v>#VALUE!</v>
      </c>
      <c r="ED2" t="e">
        <v>#VALUE!</v>
      </c>
      <c r="EE2" t="e">
        <v>#VALUE!</v>
      </c>
      <c r="EF2" t="e">
        <v>#VALUE!</v>
      </c>
      <c r="EG2">
        <v>0.52119309262166402</v>
      </c>
      <c r="EH2">
        <v>0.667644214270115</v>
      </c>
      <c r="EI2">
        <v>0.63181367690782997</v>
      </c>
      <c r="EJ2">
        <v>0.74363150293457903</v>
      </c>
      <c r="EK2">
        <v>0.56688305751120005</v>
      </c>
      <c r="EL2">
        <v>9.4191522762951299E-2</v>
      </c>
      <c r="EM2" t="e">
        <v>#VALUE!</v>
      </c>
      <c r="EN2" t="e">
        <v>#VALUE!</v>
      </c>
      <c r="EO2" t="e">
        <v>#VALUE!</v>
      </c>
      <c r="EP2" t="e">
        <v>#VALUE!</v>
      </c>
      <c r="EQ2">
        <v>6.2794348508634204E-2</v>
      </c>
      <c r="ER2" t="e">
        <v>#VALUE!</v>
      </c>
      <c r="ES2" t="e">
        <v>#VALUE!</v>
      </c>
      <c r="ET2" t="e">
        <v>#VALUE!</v>
      </c>
      <c r="EU2" t="e">
        <v>#VALUE!</v>
      </c>
      <c r="EV2" t="e">
        <v>#VALUE!</v>
      </c>
      <c r="EW2" t="e">
        <v>#VALUE!</v>
      </c>
      <c r="EX2" t="e">
        <v>#VALUE!</v>
      </c>
      <c r="EY2" t="e">
        <v>#VALUE!</v>
      </c>
      <c r="EZ2" t="e">
        <v>#VALUE!</v>
      </c>
      <c r="FA2" t="e">
        <v>#VALUE!</v>
      </c>
      <c r="FB2" t="e">
        <v>#VALUE!</v>
      </c>
      <c r="FC2" t="e">
        <v>#VALUE!</v>
      </c>
      <c r="FD2" t="e">
        <v>#VALUE!</v>
      </c>
      <c r="FE2" t="e">
        <v>#VALUE!</v>
      </c>
      <c r="FF2" t="e">
        <v>#VALUE!</v>
      </c>
      <c r="FG2" t="e">
        <v>#VALUE!</v>
      </c>
      <c r="FH2" t="e">
        <v>#VALUE!</v>
      </c>
      <c r="FI2" t="e">
        <v>#VALUE!</v>
      </c>
      <c r="FJ2" t="e">
        <v>#VALUE!</v>
      </c>
      <c r="FK2" t="e">
        <v>#VALUE!</v>
      </c>
      <c r="FL2" t="e">
        <v>#VALUE!</v>
      </c>
      <c r="FM2" t="e">
        <v>#VALUE!</v>
      </c>
      <c r="FN2" t="e">
        <v>#VALUE!</v>
      </c>
      <c r="FO2" t="e">
        <v>#VALUE!</v>
      </c>
      <c r="FP2" t="e">
        <v>#VALUE!</v>
      </c>
      <c r="FQ2" t="e">
        <v>#VALUE!</v>
      </c>
      <c r="FR2" t="e">
        <v>#VALUE!</v>
      </c>
      <c r="FS2" t="e">
        <v>#VALUE!</v>
      </c>
      <c r="FT2" t="e">
        <v>#VALUE!</v>
      </c>
      <c r="FU2" t="e">
        <v>#VALUE!</v>
      </c>
      <c r="FV2" t="e">
        <v>#VALUE!</v>
      </c>
      <c r="FW2" t="e">
        <v>#VALUE!</v>
      </c>
      <c r="FX2" t="e">
        <v>#VALUE!</v>
      </c>
      <c r="FY2" t="e">
        <v>#VALUE!</v>
      </c>
      <c r="FZ2" t="e">
        <v>#VALUE!</v>
      </c>
      <c r="GA2" t="e">
        <v>#VALUE!</v>
      </c>
      <c r="GB2" t="e">
        <v>#VALUE!</v>
      </c>
      <c r="GC2" t="e">
        <v>#VALUE!</v>
      </c>
      <c r="GD2" t="e">
        <v>#VALUE!</v>
      </c>
      <c r="GE2" t="e">
        <v>#VALUE!</v>
      </c>
      <c r="GF2" t="e">
        <v>#VALUE!</v>
      </c>
      <c r="GG2" t="e">
        <v>#VALUE!</v>
      </c>
      <c r="GH2" t="e">
        <v>#VALUE!</v>
      </c>
      <c r="GI2" t="e">
        <v>#VALUE!</v>
      </c>
      <c r="GJ2">
        <v>0.38304552590266899</v>
      </c>
      <c r="GK2">
        <v>0.26830561881883103</v>
      </c>
      <c r="GL2">
        <v>0.26015857284440003</v>
      </c>
      <c r="GM2">
        <v>0.19051716190885901</v>
      </c>
      <c r="GN2">
        <v>0.21943860290756101</v>
      </c>
      <c r="GO2" t="e">
        <v>#VALUE!</v>
      </c>
      <c r="GP2" t="e">
        <v>#VALUE!</v>
      </c>
      <c r="GQ2" t="e">
        <v>#VALUE!</v>
      </c>
      <c r="GR2" t="e">
        <v>#VALUE!</v>
      </c>
      <c r="GS2" t="e">
        <v>#VALUE!</v>
      </c>
      <c r="GT2" t="e">
        <v>#VALUE!</v>
      </c>
      <c r="GU2" t="e">
        <v>#VALUE!</v>
      </c>
      <c r="GV2" t="e">
        <v>#VALUE!</v>
      </c>
      <c r="GW2" t="e">
        <v>#VALUE!</v>
      </c>
      <c r="GX2" t="e">
        <v>#VALUE!</v>
      </c>
      <c r="GY2" t="e">
        <v>#VALUE!</v>
      </c>
      <c r="GZ2" t="e">
        <v>#VALUE!</v>
      </c>
      <c r="HA2" t="e">
        <v>#VALUE!</v>
      </c>
      <c r="HB2" t="e">
        <v>#VALUE!</v>
      </c>
      <c r="HC2" t="e">
        <v>#VALUE!</v>
      </c>
      <c r="HD2">
        <v>2.9450549450549501</v>
      </c>
      <c r="HE2">
        <v>2.9887998003307001</v>
      </c>
      <c r="HF2">
        <v>2.8183845391476701</v>
      </c>
      <c r="HG2">
        <v>2.9007774329348899</v>
      </c>
      <c r="HH2">
        <v>2.4077291152357398</v>
      </c>
      <c r="HI2">
        <v>1.2307692307692299</v>
      </c>
      <c r="HJ2">
        <v>1.19177612079993</v>
      </c>
      <c r="HK2">
        <v>1.1335480673934599</v>
      </c>
      <c r="HL2">
        <v>1.06935439264973</v>
      </c>
      <c r="HM2">
        <v>0.90823199536740695</v>
      </c>
      <c r="HN2">
        <v>8.7912087912087905E-2</v>
      </c>
      <c r="HO2">
        <v>8.1115652201041999E-2</v>
      </c>
      <c r="HP2">
        <v>9.2913776015857305E-2</v>
      </c>
      <c r="HQ2">
        <v>6.7602863903143504E-2</v>
      </c>
      <c r="HR2" t="e">
        <v>#VALUE!</v>
      </c>
      <c r="HS2">
        <v>1.1428571428571399</v>
      </c>
      <c r="HT2">
        <v>1.12313979970674</v>
      </c>
      <c r="HU2">
        <v>1.05302279484638</v>
      </c>
      <c r="HV2">
        <v>0.98946009894600995</v>
      </c>
      <c r="HW2">
        <v>0.87165889488281401</v>
      </c>
      <c r="HX2">
        <v>48</v>
      </c>
      <c r="HY2">
        <v>51.351351351351347</v>
      </c>
      <c r="HZ2">
        <v>51.724137931034484</v>
      </c>
      <c r="IA2">
        <v>56.81818181818182</v>
      </c>
      <c r="IB2">
        <v>42.857142857142854</v>
      </c>
    </row>
    <row r="3" spans="1:236" x14ac:dyDescent="0.3">
      <c r="A3" s="38" t="s">
        <v>20</v>
      </c>
      <c r="B3" t="e">
        <v>#VALUE!</v>
      </c>
      <c r="C3">
        <v>1.26616435228429</v>
      </c>
      <c r="D3">
        <v>1.29765350394656</v>
      </c>
      <c r="E3">
        <v>0.88988956792108898</v>
      </c>
      <c r="F3">
        <v>1.0371790889570101</v>
      </c>
      <c r="G3" t="e">
        <v>#VALUE!</v>
      </c>
      <c r="H3" t="e">
        <v>#VALUE!</v>
      </c>
      <c r="I3" t="e">
        <v>#VALUE!</v>
      </c>
      <c r="J3" t="e">
        <v>#VALUE!</v>
      </c>
      <c r="K3" t="e">
        <v>#VALUE!</v>
      </c>
      <c r="L3" t="e">
        <v>#VALUE!</v>
      </c>
      <c r="M3" t="e">
        <v>#VALUE!</v>
      </c>
      <c r="N3" t="e">
        <v>#VALUE!</v>
      </c>
      <c r="O3" t="e">
        <v>#VALUE!</v>
      </c>
      <c r="P3" t="e">
        <v>#VALUE!</v>
      </c>
      <c r="Q3">
        <v>2.3076923076923102</v>
      </c>
      <c r="R3">
        <v>2.6065573770491799</v>
      </c>
      <c r="S3">
        <v>2.18333333333333</v>
      </c>
      <c r="T3">
        <v>1.63095238095238</v>
      </c>
      <c r="U3">
        <v>1.5319148936170199</v>
      </c>
      <c r="V3">
        <v>187.07142857142901</v>
      </c>
      <c r="W3">
        <v>143.6484375</v>
      </c>
      <c r="X3">
        <v>70.395161290322605</v>
      </c>
      <c r="Y3">
        <v>47.910112359550602</v>
      </c>
      <c r="Z3">
        <v>23.639175257731999</v>
      </c>
      <c r="AA3" t="e">
        <v>#VALUE!</v>
      </c>
      <c r="AB3">
        <v>46.09375</v>
      </c>
      <c r="AC3">
        <v>53.225806451612897</v>
      </c>
      <c r="AD3">
        <v>50.561797752808999</v>
      </c>
      <c r="AE3">
        <v>40.206185567010301</v>
      </c>
      <c r="AF3" t="e">
        <v>#VALUE!</v>
      </c>
      <c r="AG3" t="e">
        <v>#VALUE!</v>
      </c>
      <c r="AH3" t="e">
        <v>#VALUE!</v>
      </c>
      <c r="AI3" t="e">
        <v>#VALUE!</v>
      </c>
      <c r="AJ3" t="e">
        <v>#VALUE!</v>
      </c>
      <c r="AK3">
        <v>0.19280648197029901</v>
      </c>
      <c r="AL3">
        <v>0.201903335942197</v>
      </c>
      <c r="AM3">
        <v>0.22231204527081599</v>
      </c>
      <c r="AN3">
        <v>0.20667585226009999</v>
      </c>
      <c r="AO3">
        <v>0.14273323159015799</v>
      </c>
      <c r="AP3">
        <v>52.439019999999999</v>
      </c>
      <c r="AQ3">
        <v>40.758290000000002</v>
      </c>
      <c r="AR3">
        <v>41.551250000000003</v>
      </c>
      <c r="AS3">
        <v>42.361110000000004</v>
      </c>
      <c r="AT3">
        <v>59.179269999999995</v>
      </c>
      <c r="AU3">
        <v>95</v>
      </c>
      <c r="AV3">
        <v>83.908050000000003</v>
      </c>
      <c r="AW3">
        <v>68.852460000000008</v>
      </c>
      <c r="AX3">
        <v>80.898879999999991</v>
      </c>
      <c r="AY3">
        <v>76.642340000000004</v>
      </c>
      <c r="AZ3">
        <v>5</v>
      </c>
      <c r="BA3">
        <v>13.793103</v>
      </c>
      <c r="BB3">
        <v>14.754100000000001</v>
      </c>
      <c r="BC3">
        <v>18.539325999999999</v>
      </c>
      <c r="BD3">
        <v>21.167883</v>
      </c>
      <c r="BE3">
        <v>2.3333330000000001</v>
      </c>
      <c r="BF3">
        <v>0</v>
      </c>
      <c r="BG3">
        <v>0.38192229999999999</v>
      </c>
      <c r="BH3">
        <v>0.19169328999999999</v>
      </c>
      <c r="BI3">
        <v>0</v>
      </c>
      <c r="BJ3">
        <v>97.666669999999996</v>
      </c>
      <c r="BK3">
        <v>100</v>
      </c>
      <c r="BL3">
        <v>99.618079999999992</v>
      </c>
      <c r="BM3">
        <v>99.808310000000006</v>
      </c>
      <c r="BN3">
        <v>100</v>
      </c>
      <c r="BO3">
        <v>3.0688365046939201</v>
      </c>
      <c r="BP3">
        <v>3.4482367486757202</v>
      </c>
      <c r="BQ3">
        <v>3.3369262552771</v>
      </c>
      <c r="BR3">
        <v>3.48237699453309</v>
      </c>
      <c r="BS3">
        <v>2.60433250255273</v>
      </c>
      <c r="BT3">
        <v>3.1721256914637199</v>
      </c>
      <c r="BU3">
        <v>3.2349905286918301</v>
      </c>
      <c r="BV3">
        <v>3.4986077427467901</v>
      </c>
      <c r="BW3">
        <v>3.5846037601671199</v>
      </c>
      <c r="BX3">
        <v>3.0962131775711201</v>
      </c>
      <c r="BY3">
        <v>4.4919319668556499</v>
      </c>
      <c r="BZ3">
        <v>4.8479486394210598</v>
      </c>
      <c r="CA3">
        <v>4.8863738435282498</v>
      </c>
      <c r="CB3">
        <v>5.0891150717809701</v>
      </c>
      <c r="CC3">
        <v>4.1700062583032302</v>
      </c>
      <c r="CD3">
        <v>4.4919319668556499</v>
      </c>
      <c r="CE3">
        <v>4.8479486394210598</v>
      </c>
      <c r="CF3">
        <v>4.8729003862391096</v>
      </c>
      <c r="CG3">
        <v>5.0824481088048401</v>
      </c>
      <c r="CH3">
        <v>4.0294689225836899</v>
      </c>
      <c r="CI3" t="e">
        <v>#VALUE!</v>
      </c>
      <c r="CJ3">
        <v>7.9400188291875104E-2</v>
      </c>
      <c r="CK3">
        <v>0.70735650767987102</v>
      </c>
      <c r="CL3">
        <v>0.61558291479621297</v>
      </c>
      <c r="CM3">
        <v>1.1989591453573301</v>
      </c>
      <c r="CN3" t="e">
        <v>#VALUE!</v>
      </c>
      <c r="CO3" t="e">
        <v>#VALUE!</v>
      </c>
      <c r="CP3" t="e">
        <v>#VALUE!</v>
      </c>
      <c r="CQ3" t="e">
        <v>#VALUE!</v>
      </c>
      <c r="CR3" t="e">
        <v>#VALUE!</v>
      </c>
      <c r="CS3">
        <v>2.48123579773682</v>
      </c>
      <c r="CT3">
        <v>2.8720182393575402</v>
      </c>
      <c r="CU3">
        <v>2.8653552501571902</v>
      </c>
      <c r="CV3">
        <v>3.1779190186230499</v>
      </c>
      <c r="CW3">
        <v>2.2639686426069701</v>
      </c>
      <c r="CX3">
        <v>0.23412215667822001</v>
      </c>
      <c r="CY3">
        <v>0.199634759133857</v>
      </c>
      <c r="CZ3">
        <v>0.15943591125482801</v>
      </c>
      <c r="DA3">
        <v>0.104449086626072</v>
      </c>
      <c r="DB3">
        <v>4.8309709153591902E-2</v>
      </c>
      <c r="DC3" t="e">
        <v>#VALUE!</v>
      </c>
      <c r="DD3" t="e">
        <v>#VALUE!</v>
      </c>
      <c r="DE3" t="e">
        <v>#VALUE!</v>
      </c>
      <c r="DF3" t="e">
        <v>#VALUE!</v>
      </c>
      <c r="DG3" t="e">
        <v>#VALUE!</v>
      </c>
      <c r="DH3" t="e">
        <v>#VALUE!</v>
      </c>
      <c r="DI3" t="e">
        <v>#VALUE!</v>
      </c>
      <c r="DJ3" t="e">
        <v>#VALUE!</v>
      </c>
      <c r="DK3" t="e">
        <v>#VALUE!</v>
      </c>
      <c r="DL3" t="e">
        <v>#VALUE!</v>
      </c>
      <c r="DM3">
        <v>0.52792251015677005</v>
      </c>
      <c r="DN3">
        <v>0.50589262825966097</v>
      </c>
      <c r="DO3">
        <v>0.51199137698733499</v>
      </c>
      <c r="DP3">
        <v>0.56446953197919902</v>
      </c>
      <c r="DQ3">
        <v>0.44357096586479899</v>
      </c>
      <c r="DR3" t="e">
        <v>#VALUE!</v>
      </c>
      <c r="DS3" t="e">
        <v>#VALUE!</v>
      </c>
      <c r="DT3" t="e">
        <v>#VALUE!</v>
      </c>
      <c r="DU3" t="e">
        <v>#VALUE!</v>
      </c>
      <c r="DV3" t="e">
        <v>#VALUE!</v>
      </c>
      <c r="DW3" t="e">
        <v>#VALUE!</v>
      </c>
      <c r="DX3" t="e">
        <v>#VALUE!</v>
      </c>
      <c r="DY3" t="e">
        <v>#VALUE!</v>
      </c>
      <c r="DZ3" t="e">
        <v>#VALUE!</v>
      </c>
      <c r="EA3" t="e">
        <v>#VALUE!</v>
      </c>
      <c r="EB3" t="e">
        <v>#VALUE!</v>
      </c>
      <c r="EC3" t="e">
        <v>#VALUE!</v>
      </c>
      <c r="ED3" t="e">
        <v>#VALUE!</v>
      </c>
      <c r="EE3" t="e">
        <v>#VALUE!</v>
      </c>
      <c r="EF3" t="e">
        <v>#VALUE!</v>
      </c>
      <c r="EG3">
        <v>0.19051116670874699</v>
      </c>
      <c r="EH3">
        <v>0.17468041424212499</v>
      </c>
      <c r="EI3">
        <v>0.19761070690739199</v>
      </c>
      <c r="EJ3">
        <v>0.22223209920440901</v>
      </c>
      <c r="EK3">
        <v>0.23496085815610601</v>
      </c>
      <c r="EL3">
        <v>2.5248467877062902E-2</v>
      </c>
      <c r="EM3" t="e">
        <v>#VALUE!</v>
      </c>
      <c r="EN3" t="e">
        <v>#VALUE!</v>
      </c>
      <c r="EO3">
        <v>4.0001777856793597E-2</v>
      </c>
      <c r="EP3" t="e">
        <v>#VALUE!</v>
      </c>
      <c r="EQ3">
        <v>8.4926664677393404E-2</v>
      </c>
      <c r="ER3">
        <v>4.99086897834643E-2</v>
      </c>
      <c r="ES3">
        <v>6.7367286445702002E-2</v>
      </c>
      <c r="ET3">
        <v>6.0002666785190499E-2</v>
      </c>
      <c r="EU3">
        <v>3.2938438059267203E-2</v>
      </c>
      <c r="EV3">
        <v>2.7543783138614102E-2</v>
      </c>
      <c r="EW3" t="e">
        <v>#VALUE!</v>
      </c>
      <c r="EX3" t="e">
        <v>#VALUE!</v>
      </c>
      <c r="EY3" t="e">
        <v>#VALUE!</v>
      </c>
      <c r="EZ3" t="e">
        <v>#VALUE!</v>
      </c>
      <c r="FA3">
        <v>3.6725044184818798E-2</v>
      </c>
      <c r="FB3">
        <v>3.8565805741767899E-2</v>
      </c>
      <c r="FC3" t="e">
        <v>#VALUE!</v>
      </c>
      <c r="FD3" t="e">
        <v>#VALUE!</v>
      </c>
      <c r="FE3" t="e">
        <v>#VALUE!</v>
      </c>
      <c r="FF3" t="e">
        <v>#VALUE!</v>
      </c>
      <c r="FG3" t="e">
        <v>#VALUE!</v>
      </c>
      <c r="FH3" t="e">
        <v>#VALUE!</v>
      </c>
      <c r="FI3" t="e">
        <v>#VALUE!</v>
      </c>
      <c r="FJ3" t="e">
        <v>#VALUE!</v>
      </c>
      <c r="FK3" t="e">
        <v>#VALUE!</v>
      </c>
      <c r="FL3" t="e">
        <v>#VALUE!</v>
      </c>
      <c r="FM3" t="e">
        <v>#VALUE!</v>
      </c>
      <c r="FN3" t="e">
        <v>#VALUE!</v>
      </c>
      <c r="FO3" t="e">
        <v>#VALUE!</v>
      </c>
      <c r="FP3" t="e">
        <v>#VALUE!</v>
      </c>
      <c r="FQ3" t="e">
        <v>#VALUE!</v>
      </c>
      <c r="FR3" t="e">
        <v>#VALUE!</v>
      </c>
      <c r="FS3" t="e">
        <v>#VALUE!</v>
      </c>
      <c r="FT3" t="e">
        <v>#VALUE!</v>
      </c>
      <c r="FU3" t="e">
        <v>#VALUE!</v>
      </c>
      <c r="FV3" t="e">
        <v>#VALUE!</v>
      </c>
      <c r="FW3" t="e">
        <v>#VALUE!</v>
      </c>
      <c r="FX3" t="e">
        <v>#VALUE!</v>
      </c>
      <c r="FY3" t="e">
        <v>#VALUE!</v>
      </c>
      <c r="FZ3" t="e">
        <v>#VALUE!</v>
      </c>
      <c r="GA3" t="e">
        <v>#VALUE!</v>
      </c>
      <c r="GB3" t="e">
        <v>#VALUE!</v>
      </c>
      <c r="GC3" t="e">
        <v>#VALUE!</v>
      </c>
      <c r="GD3" t="e">
        <v>#VALUE!</v>
      </c>
      <c r="GE3">
        <v>3.4429728923267601E-2</v>
      </c>
      <c r="GF3">
        <v>4.0834382550107198E-2</v>
      </c>
      <c r="GG3">
        <v>2.9192490793137502E-2</v>
      </c>
      <c r="GH3">
        <v>5.77803457931464E-2</v>
      </c>
      <c r="GI3">
        <v>3.5134333929884999E-2</v>
      </c>
      <c r="GJ3">
        <v>0.110175132554456</v>
      </c>
      <c r="GK3">
        <v>0.15653179977541101</v>
      </c>
      <c r="GL3">
        <v>0.177400520973682</v>
      </c>
      <c r="GM3">
        <v>0.17111871638739501</v>
      </c>
      <c r="GN3">
        <v>0.133949648107687</v>
      </c>
      <c r="GO3" t="e">
        <v>#VALUE!</v>
      </c>
      <c r="GP3" t="e">
        <v>#VALUE!</v>
      </c>
      <c r="GQ3" t="e">
        <v>#VALUE!</v>
      </c>
      <c r="GR3" t="e">
        <v>#VALUE!</v>
      </c>
      <c r="GS3" t="e">
        <v>#VALUE!</v>
      </c>
      <c r="GT3" t="e">
        <v>#VALUE!</v>
      </c>
      <c r="GU3" t="e">
        <v>#VALUE!</v>
      </c>
      <c r="GV3" t="e">
        <v>#VALUE!</v>
      </c>
      <c r="GW3" t="e">
        <v>#VALUE!</v>
      </c>
      <c r="GX3" t="e">
        <v>#VALUE!</v>
      </c>
      <c r="GY3" t="e">
        <v>#VALUE!</v>
      </c>
      <c r="GZ3" t="e">
        <v>#VALUE!</v>
      </c>
      <c r="HA3" t="e">
        <v>#VALUE!</v>
      </c>
      <c r="HB3" t="e">
        <v>#VALUE!</v>
      </c>
      <c r="HC3" t="e">
        <v>#VALUE!</v>
      </c>
      <c r="HD3">
        <v>2.5363233640140499</v>
      </c>
      <c r="HE3">
        <v>2.9310012363743598</v>
      </c>
      <c r="HF3">
        <v>2.9080211982394699</v>
      </c>
      <c r="HG3">
        <v>3.1979199075514502</v>
      </c>
      <c r="HH3">
        <v>2.2837317054425301</v>
      </c>
      <c r="HI3">
        <v>0.53021782541832096</v>
      </c>
      <c r="HJ3">
        <v>0.51496693549301897</v>
      </c>
      <c r="HK3">
        <v>0.52546483427647495</v>
      </c>
      <c r="HL3">
        <v>0.56669185297124303</v>
      </c>
      <c r="HM3">
        <v>0.44357096586479899</v>
      </c>
      <c r="HN3">
        <v>9.86985562467005E-2</v>
      </c>
      <c r="HO3">
        <v>6.5788727441839404E-2</v>
      </c>
      <c r="HP3">
        <v>8.5331896164555804E-2</v>
      </c>
      <c r="HQ3">
        <v>6.6669629761322693E-2</v>
      </c>
      <c r="HR3">
        <v>3.73302298005029E-2</v>
      </c>
      <c r="HS3">
        <v>0.445291160740928</v>
      </c>
      <c r="HT3">
        <v>0.442372477626161</v>
      </c>
      <c r="HU3">
        <v>0.45136081918620302</v>
      </c>
      <c r="HV3">
        <v>0.50224454420196496</v>
      </c>
      <c r="HW3">
        <v>0.406240736064296</v>
      </c>
      <c r="HX3" t="e">
        <v>#VALUE!</v>
      </c>
      <c r="HY3">
        <v>46.875</v>
      </c>
      <c r="HZ3">
        <v>53.225806451612897</v>
      </c>
      <c r="IA3">
        <v>50.561797752808992</v>
      </c>
      <c r="IB3">
        <v>41.237113402061851</v>
      </c>
    </row>
    <row r="4" spans="1:236" x14ac:dyDescent="0.3">
      <c r="A4" s="38" t="s">
        <v>21</v>
      </c>
      <c r="B4">
        <v>2.4332885746715398</v>
      </c>
      <c r="C4">
        <v>2.7791681919717899</v>
      </c>
      <c r="D4">
        <v>2.9999400011999802</v>
      </c>
      <c r="E4">
        <v>3.08719706878763</v>
      </c>
      <c r="F4">
        <v>1.73701284878622</v>
      </c>
      <c r="G4" t="e">
        <v>#VALUE!</v>
      </c>
      <c r="H4" t="e">
        <v>#VALUE!</v>
      </c>
      <c r="I4" t="e">
        <v>#VALUE!</v>
      </c>
      <c r="J4" t="e">
        <v>#VALUE!</v>
      </c>
      <c r="K4" t="e">
        <v>#VALUE!</v>
      </c>
      <c r="L4">
        <v>20.930232558139501</v>
      </c>
      <c r="M4">
        <v>14</v>
      </c>
      <c r="N4">
        <v>11</v>
      </c>
      <c r="O4">
        <v>11.6279069767442</v>
      </c>
      <c r="P4" t="e">
        <v>#VALUE!</v>
      </c>
      <c r="Q4">
        <v>3.4567901234567899</v>
      </c>
      <c r="R4">
        <v>3.5543478260869601</v>
      </c>
      <c r="S4">
        <v>2.75757575757576</v>
      </c>
      <c r="T4">
        <v>2.31958762886598</v>
      </c>
      <c r="U4">
        <v>1.82692307692308</v>
      </c>
      <c r="V4">
        <v>280.302325581395</v>
      </c>
      <c r="W4">
        <v>242.58</v>
      </c>
      <c r="X4">
        <v>166.02912621359201</v>
      </c>
      <c r="Y4">
        <v>124.462264150943</v>
      </c>
      <c r="Z4">
        <v>53.830508474576298</v>
      </c>
      <c r="AA4">
        <v>45.348837209302303</v>
      </c>
      <c r="AB4">
        <v>37</v>
      </c>
      <c r="AC4">
        <v>41.747572815533999</v>
      </c>
      <c r="AD4">
        <v>48.1132075471698</v>
      </c>
      <c r="AE4">
        <v>33.8983050847458</v>
      </c>
      <c r="AF4" t="e">
        <v>#VALUE!</v>
      </c>
      <c r="AG4" t="e">
        <v>#VALUE!</v>
      </c>
      <c r="AH4" t="e">
        <v>#VALUE!</v>
      </c>
      <c r="AI4" t="e">
        <v>#VALUE!</v>
      </c>
      <c r="AJ4" t="e">
        <v>#VALUE!</v>
      </c>
      <c r="AK4">
        <v>0.99695199390398803</v>
      </c>
      <c r="AL4">
        <v>1.08214150107581</v>
      </c>
      <c r="AM4">
        <v>0.99543235155142495</v>
      </c>
      <c r="AN4">
        <v>1.11093676447513</v>
      </c>
      <c r="AO4">
        <v>1.0419916391090001</v>
      </c>
      <c r="AP4">
        <v>38.095240000000004</v>
      </c>
      <c r="AQ4">
        <v>45.454549999999998</v>
      </c>
      <c r="AR4">
        <v>34.848479999999995</v>
      </c>
      <c r="AS4">
        <v>50</v>
      </c>
      <c r="AT4">
        <v>60.88561</v>
      </c>
      <c r="AU4">
        <v>77.777779999999993</v>
      </c>
      <c r="AV4">
        <v>68.75</v>
      </c>
      <c r="AW4">
        <v>74.64788999999999</v>
      </c>
      <c r="AX4">
        <v>69.411760000000001</v>
      </c>
      <c r="AY4">
        <v>62.962960000000002</v>
      </c>
      <c r="AZ4">
        <v>22.22222</v>
      </c>
      <c r="BA4">
        <v>31.25</v>
      </c>
      <c r="BB4">
        <v>25.35211</v>
      </c>
      <c r="BC4">
        <v>30.588235000000001</v>
      </c>
      <c r="BD4">
        <v>37.037036999999998</v>
      </c>
      <c r="BE4">
        <v>3.225806</v>
      </c>
      <c r="BF4">
        <v>0</v>
      </c>
      <c r="BG4">
        <v>0</v>
      </c>
      <c r="BH4">
        <v>0</v>
      </c>
      <c r="BI4">
        <v>0</v>
      </c>
      <c r="BJ4">
        <v>96.774190000000004</v>
      </c>
      <c r="BK4">
        <v>100</v>
      </c>
      <c r="BL4">
        <v>100</v>
      </c>
      <c r="BM4">
        <v>100</v>
      </c>
      <c r="BN4">
        <v>100</v>
      </c>
      <c r="BO4">
        <v>4.1338582677165396</v>
      </c>
      <c r="BP4">
        <v>4.4994304518415396</v>
      </c>
      <c r="BQ4">
        <v>4.1203339108521</v>
      </c>
      <c r="BR4">
        <v>4.0043935352267397</v>
      </c>
      <c r="BS4">
        <v>3.1696512135770898</v>
      </c>
      <c r="BT4">
        <v>4.5466090932181897</v>
      </c>
      <c r="BU4">
        <v>4.6449816478926698</v>
      </c>
      <c r="BV4">
        <v>5.0338636005670203</v>
      </c>
      <c r="BW4">
        <v>4.9270359328416804</v>
      </c>
      <c r="BX4">
        <v>4.16796655643601</v>
      </c>
      <c r="BY4">
        <v>6.0388620777241604</v>
      </c>
      <c r="BZ4">
        <v>6.3979243133780503</v>
      </c>
      <c r="CA4">
        <v>6.2876043471412801</v>
      </c>
      <c r="CB4">
        <v>6.1132904440608797</v>
      </c>
      <c r="CC4">
        <v>5.2785923753665704</v>
      </c>
      <c r="CD4">
        <v>6.0388620777241604</v>
      </c>
      <c r="CE4">
        <v>6.3915960005062704</v>
      </c>
      <c r="CF4">
        <v>6.2309025043313904</v>
      </c>
      <c r="CG4">
        <v>6.0505256551074904</v>
      </c>
      <c r="CH4">
        <v>5.0851687776876497</v>
      </c>
      <c r="CI4" t="e">
        <v>#VALUE!</v>
      </c>
      <c r="CJ4">
        <v>0.113909631692191</v>
      </c>
      <c r="CK4">
        <v>1.2411403370609499</v>
      </c>
      <c r="CL4">
        <v>1.09838380668445</v>
      </c>
      <c r="CM4">
        <v>1.8905596805390901</v>
      </c>
      <c r="CN4" t="e">
        <v>#VALUE!</v>
      </c>
      <c r="CO4" t="e">
        <v>#VALUE!</v>
      </c>
      <c r="CP4" t="e">
        <v>#VALUE!</v>
      </c>
      <c r="CQ4" t="e">
        <v>#VALUE!</v>
      </c>
      <c r="CR4" t="e">
        <v>#VALUE!</v>
      </c>
      <c r="CS4">
        <v>3.08610617221234</v>
      </c>
      <c r="CT4">
        <v>3.43627388938109</v>
      </c>
      <c r="CU4">
        <v>3.0051976689242399</v>
      </c>
      <c r="CV4">
        <v>2.3536795857523898</v>
      </c>
      <c r="CW4">
        <v>1.87808073875335</v>
      </c>
      <c r="CX4">
        <v>0.15240030480061001</v>
      </c>
      <c r="CY4">
        <v>0.18984938615365099</v>
      </c>
      <c r="CZ4">
        <v>6.3002047566545899E-2</v>
      </c>
      <c r="DA4">
        <v>6.2764788953397099E-2</v>
      </c>
      <c r="DB4">
        <v>8.7352592500156007E-2</v>
      </c>
      <c r="DC4" t="e">
        <v>#VALUE!</v>
      </c>
      <c r="DD4" t="e">
        <v>#VALUE!</v>
      </c>
      <c r="DE4" t="e">
        <v>#VALUE!</v>
      </c>
      <c r="DF4" t="e">
        <v>#VALUE!</v>
      </c>
      <c r="DG4" t="e">
        <v>#VALUE!</v>
      </c>
      <c r="DH4">
        <v>6.3500127000253995E-2</v>
      </c>
      <c r="DI4">
        <v>6.3283128717883802E-2</v>
      </c>
      <c r="DJ4" t="e">
        <v>#VALUE!</v>
      </c>
      <c r="DK4">
        <v>6.9041267848736904E-2</v>
      </c>
      <c r="DL4" t="e">
        <v>#VALUE!</v>
      </c>
      <c r="DM4">
        <v>1.0096520193040399</v>
      </c>
      <c r="DN4">
        <v>1.0188583723579301</v>
      </c>
      <c r="DO4">
        <v>0.98283194203811597</v>
      </c>
      <c r="DP4">
        <v>1.05444845441707</v>
      </c>
      <c r="DQ4">
        <v>0.72377862357272105</v>
      </c>
      <c r="DR4" t="e">
        <v>#VALUE!</v>
      </c>
      <c r="DS4" t="e">
        <v>#VALUE!</v>
      </c>
      <c r="DT4" t="e">
        <v>#VALUE!</v>
      </c>
      <c r="DU4" t="e">
        <v>#VALUE!</v>
      </c>
      <c r="DV4" t="e">
        <v>#VALUE!</v>
      </c>
      <c r="DW4" t="e">
        <v>#VALUE!</v>
      </c>
      <c r="DX4" t="e">
        <v>#VALUE!</v>
      </c>
      <c r="DY4" t="e">
        <v>#VALUE!</v>
      </c>
      <c r="DZ4" t="e">
        <v>#VALUE!</v>
      </c>
      <c r="EA4" t="e">
        <v>#VALUE!</v>
      </c>
      <c r="EB4" t="e">
        <v>#VALUE!</v>
      </c>
      <c r="EC4" t="e">
        <v>#VALUE!</v>
      </c>
      <c r="ED4" t="e">
        <v>#VALUE!</v>
      </c>
      <c r="EE4" t="e">
        <v>#VALUE!</v>
      </c>
      <c r="EF4" t="e">
        <v>#VALUE!</v>
      </c>
      <c r="EG4">
        <v>0.29210058420116802</v>
      </c>
      <c r="EH4">
        <v>0.30375901784584203</v>
      </c>
      <c r="EI4">
        <v>0.214206961726256</v>
      </c>
      <c r="EJ4">
        <v>0.294994508080967</v>
      </c>
      <c r="EK4">
        <v>0.17470518500031201</v>
      </c>
      <c r="EL4" t="e">
        <v>#VALUE!</v>
      </c>
      <c r="EM4">
        <v>8.2268067333248998E-2</v>
      </c>
      <c r="EN4">
        <v>8.1902661836509696E-2</v>
      </c>
      <c r="EO4">
        <v>8.1594225639416304E-2</v>
      </c>
      <c r="EP4">
        <v>6.2394708928682797E-2</v>
      </c>
      <c r="EQ4">
        <v>0.15240030480061001</v>
      </c>
      <c r="ER4">
        <v>8.2268067333248998E-2</v>
      </c>
      <c r="ES4">
        <v>0.10080327610647299</v>
      </c>
      <c r="ET4">
        <v>6.9041267848736904E-2</v>
      </c>
      <c r="EU4" t="e">
        <v>#VALUE!</v>
      </c>
      <c r="EV4" t="e">
        <v>#VALUE!</v>
      </c>
      <c r="EW4" t="e">
        <v>#VALUE!</v>
      </c>
      <c r="EX4" t="e">
        <v>#VALUE!</v>
      </c>
      <c r="EY4" t="e">
        <v>#VALUE!</v>
      </c>
      <c r="EZ4" t="e">
        <v>#VALUE!</v>
      </c>
      <c r="FA4" t="e">
        <v>#VALUE!</v>
      </c>
      <c r="FB4" t="e">
        <v>#VALUE!</v>
      </c>
      <c r="FC4" t="e">
        <v>#VALUE!</v>
      </c>
      <c r="FD4" t="e">
        <v>#VALUE!</v>
      </c>
      <c r="FE4" t="e">
        <v>#VALUE!</v>
      </c>
      <c r="FF4" t="e">
        <v>#VALUE!</v>
      </c>
      <c r="FG4" t="e">
        <v>#VALUE!</v>
      </c>
      <c r="FH4" t="e">
        <v>#VALUE!</v>
      </c>
      <c r="FI4" t="e">
        <v>#VALUE!</v>
      </c>
      <c r="FJ4" t="e">
        <v>#VALUE!</v>
      </c>
      <c r="FK4" t="e">
        <v>#VALUE!</v>
      </c>
      <c r="FL4" t="e">
        <v>#VALUE!</v>
      </c>
      <c r="FM4" t="e">
        <v>#VALUE!</v>
      </c>
      <c r="FN4" t="e">
        <v>#VALUE!</v>
      </c>
      <c r="FO4" t="e">
        <v>#VALUE!</v>
      </c>
      <c r="FP4" t="e">
        <v>#VALUE!</v>
      </c>
      <c r="FQ4" t="e">
        <v>#VALUE!</v>
      </c>
      <c r="FR4" t="e">
        <v>#VALUE!</v>
      </c>
      <c r="FS4" t="e">
        <v>#VALUE!</v>
      </c>
      <c r="FT4" t="e">
        <v>#VALUE!</v>
      </c>
      <c r="FU4" t="e">
        <v>#VALUE!</v>
      </c>
      <c r="FV4" t="e">
        <v>#VALUE!</v>
      </c>
      <c r="FW4" t="e">
        <v>#VALUE!</v>
      </c>
      <c r="FX4" t="e">
        <v>#VALUE!</v>
      </c>
      <c r="FY4" t="e">
        <v>#VALUE!</v>
      </c>
      <c r="FZ4" t="e">
        <v>#VALUE!</v>
      </c>
      <c r="GA4" t="e">
        <v>#VALUE!</v>
      </c>
      <c r="GB4" t="e">
        <v>#VALUE!</v>
      </c>
      <c r="GC4" t="e">
        <v>#VALUE!</v>
      </c>
      <c r="GD4" t="e">
        <v>#VALUE!</v>
      </c>
      <c r="GE4" t="e">
        <v>#VALUE!</v>
      </c>
      <c r="GF4" t="e">
        <v>#VALUE!</v>
      </c>
      <c r="GG4" t="e">
        <v>#VALUE!</v>
      </c>
      <c r="GH4" t="e">
        <v>#VALUE!</v>
      </c>
      <c r="GI4" t="e">
        <v>#VALUE!</v>
      </c>
      <c r="GJ4">
        <v>0.41275082550165099</v>
      </c>
      <c r="GK4">
        <v>0.44931021389697501</v>
      </c>
      <c r="GL4">
        <v>0.46621515199244001</v>
      </c>
      <c r="GM4">
        <v>0.50211831162717702</v>
      </c>
      <c r="GN4">
        <v>0.36812878267922899</v>
      </c>
      <c r="GO4" t="e">
        <v>#VALUE!</v>
      </c>
      <c r="GP4" t="e">
        <v>#VALUE!</v>
      </c>
      <c r="GQ4" t="e">
        <v>#VALUE!</v>
      </c>
      <c r="GR4" t="e">
        <v>#VALUE!</v>
      </c>
      <c r="GS4" t="e">
        <v>#VALUE!</v>
      </c>
      <c r="GT4" t="e">
        <v>#VALUE!</v>
      </c>
      <c r="GU4" t="e">
        <v>#VALUE!</v>
      </c>
      <c r="GV4" t="e">
        <v>#VALUE!</v>
      </c>
      <c r="GW4" t="e">
        <v>#VALUE!</v>
      </c>
      <c r="GX4" t="e">
        <v>#VALUE!</v>
      </c>
      <c r="GY4" t="e">
        <v>#VALUE!</v>
      </c>
      <c r="GZ4" t="e">
        <v>#VALUE!</v>
      </c>
      <c r="HA4" t="e">
        <v>#VALUE!</v>
      </c>
      <c r="HB4" t="e">
        <v>#VALUE!</v>
      </c>
      <c r="HC4" t="e">
        <v>#VALUE!</v>
      </c>
      <c r="HD4">
        <v>3.1877063754127501</v>
      </c>
      <c r="HE4">
        <v>3.53119858245792</v>
      </c>
      <c r="HF4">
        <v>3.0618995117341301</v>
      </c>
      <c r="HG4">
        <v>2.4101678958104502</v>
      </c>
      <c r="HH4">
        <v>1.9342359767891699</v>
      </c>
      <c r="HI4">
        <v>0.97155194310388604</v>
      </c>
      <c r="HJ4">
        <v>0.980888495127199</v>
      </c>
      <c r="HK4">
        <v>0.93873050874153396</v>
      </c>
      <c r="HL4">
        <v>1.01678958104503</v>
      </c>
      <c r="HM4">
        <v>0.68010232732264297</v>
      </c>
      <c r="HN4">
        <v>0.184150368300737</v>
      </c>
      <c r="HO4">
        <v>9.4924693076825703E-2</v>
      </c>
      <c r="HP4">
        <v>0.11340368561978301</v>
      </c>
      <c r="HQ4">
        <v>7.5317746744076597E-2</v>
      </c>
      <c r="HR4" t="e">
        <v>#VALUE!</v>
      </c>
      <c r="HS4">
        <v>0.79375158750317498</v>
      </c>
      <c r="HT4">
        <v>0.87963548917858503</v>
      </c>
      <c r="HU4">
        <v>0.82532682312175099</v>
      </c>
      <c r="HV4">
        <v>0.91008943982425905</v>
      </c>
      <c r="HW4">
        <v>0.63018656017969699</v>
      </c>
      <c r="HX4">
        <v>45.348837209302324</v>
      </c>
      <c r="HY4">
        <v>37</v>
      </c>
      <c r="HZ4">
        <v>43.689320388349515</v>
      </c>
      <c r="IA4">
        <v>49.056603773584904</v>
      </c>
      <c r="IB4">
        <v>35.593220338983052</v>
      </c>
    </row>
    <row r="5" spans="1:236" x14ac:dyDescent="0.3">
      <c r="A5" s="38" t="s">
        <v>22</v>
      </c>
      <c r="B5">
        <v>2.1997320215962599</v>
      </c>
      <c r="C5">
        <v>1.57108162423655</v>
      </c>
      <c r="D5">
        <v>2.98622578635631</v>
      </c>
      <c r="E5">
        <v>2.7814835609170698</v>
      </c>
      <c r="F5">
        <v>2.1757020302794601</v>
      </c>
      <c r="G5" t="e">
        <v>#VALUE!</v>
      </c>
      <c r="H5" t="e">
        <v>#VALUE!</v>
      </c>
      <c r="I5" t="e">
        <v>#VALUE!</v>
      </c>
      <c r="J5" t="e">
        <v>#VALUE!</v>
      </c>
      <c r="K5" t="e">
        <v>#VALUE!</v>
      </c>
      <c r="L5">
        <v>17.553191489361701</v>
      </c>
      <c r="M5">
        <v>11.875</v>
      </c>
      <c r="N5">
        <v>13.953488372093</v>
      </c>
      <c r="O5">
        <v>10.588235294117601</v>
      </c>
      <c r="P5">
        <v>8.6124401913875595</v>
      </c>
      <c r="Q5">
        <v>3.0444444444444398</v>
      </c>
      <c r="R5">
        <v>3.3934426229508201</v>
      </c>
      <c r="S5">
        <v>2.5369127516778498</v>
      </c>
      <c r="T5">
        <v>2.4291044776119399</v>
      </c>
      <c r="U5">
        <v>2.1640211640211602</v>
      </c>
      <c r="V5">
        <v>212.60106382978699</v>
      </c>
      <c r="W5">
        <v>221.47422680412399</v>
      </c>
      <c r="X5">
        <v>174.49526813880101</v>
      </c>
      <c r="Y5">
        <v>130.13289036544899</v>
      </c>
      <c r="Z5">
        <v>50.220095693779903</v>
      </c>
      <c r="AA5">
        <v>46.808510638297903</v>
      </c>
      <c r="AB5">
        <v>52.0618556701031</v>
      </c>
      <c r="AC5">
        <v>42.271293375394301</v>
      </c>
      <c r="AD5">
        <v>38.5382059800665</v>
      </c>
      <c r="AE5">
        <v>25.8373205741627</v>
      </c>
      <c r="AF5" t="e">
        <v>#VALUE!</v>
      </c>
      <c r="AG5" t="e">
        <v>#VALUE!</v>
      </c>
      <c r="AH5" t="e">
        <v>#VALUE!</v>
      </c>
      <c r="AI5" t="e">
        <v>#VALUE!</v>
      </c>
      <c r="AJ5" t="e">
        <v>#VALUE!</v>
      </c>
      <c r="AK5">
        <v>0.94255319148936201</v>
      </c>
      <c r="AL5">
        <v>0.94681324267649503</v>
      </c>
      <c r="AM5">
        <v>1.0523429921127001</v>
      </c>
      <c r="AN5">
        <v>1.0120416154871801</v>
      </c>
      <c r="AO5">
        <v>0.96456980604213205</v>
      </c>
      <c r="AP5">
        <v>37.5</v>
      </c>
      <c r="AQ5">
        <v>53.846150000000002</v>
      </c>
      <c r="AR5">
        <v>53.623190000000001</v>
      </c>
      <c r="AS5">
        <v>47.120420000000003</v>
      </c>
      <c r="AT5">
        <v>68.312759999999997</v>
      </c>
      <c r="AU5">
        <v>87.5</v>
      </c>
      <c r="AV5">
        <v>73.333329999999989</v>
      </c>
      <c r="AW5">
        <v>85</v>
      </c>
      <c r="AX5">
        <v>84.210529999999991</v>
      </c>
      <c r="AY5">
        <v>75.925929999999994</v>
      </c>
      <c r="AZ5">
        <v>12.5</v>
      </c>
      <c r="BA5">
        <v>26.666667</v>
      </c>
      <c r="BB5">
        <v>12.5</v>
      </c>
      <c r="BC5">
        <v>13.157895</v>
      </c>
      <c r="BD5">
        <v>24.074074</v>
      </c>
      <c r="BE5">
        <v>4.4776120000000006</v>
      </c>
      <c r="BF5">
        <v>0</v>
      </c>
      <c r="BG5">
        <v>1.1713031</v>
      </c>
      <c r="BH5">
        <v>0</v>
      </c>
      <c r="BI5">
        <v>1.471727</v>
      </c>
      <c r="BJ5">
        <v>95.522390000000001</v>
      </c>
      <c r="BK5">
        <v>100</v>
      </c>
      <c r="BL5">
        <v>98.828699999999998</v>
      </c>
      <c r="BM5">
        <v>100</v>
      </c>
      <c r="BN5">
        <v>98.528269999999992</v>
      </c>
      <c r="BO5">
        <v>4.1085106382978704</v>
      </c>
      <c r="BP5">
        <v>3.8084344750164201</v>
      </c>
      <c r="BQ5">
        <v>4.1397781433210996</v>
      </c>
      <c r="BR5">
        <v>4.0733625187658102</v>
      </c>
      <c r="BS5">
        <v>3.1693007912812901</v>
      </c>
      <c r="BT5">
        <v>4.8914893617021296</v>
      </c>
      <c r="BU5">
        <v>5.1089788396771896</v>
      </c>
      <c r="BV5">
        <v>5.5485258762495304</v>
      </c>
      <c r="BW5">
        <v>5.4612453151081803</v>
      </c>
      <c r="BX5">
        <v>4.8604296720045097</v>
      </c>
      <c r="BY5">
        <v>6.4680851063829801</v>
      </c>
      <c r="BZ5">
        <v>6.5133125754591097</v>
      </c>
      <c r="CA5">
        <v>6.9994516850141304</v>
      </c>
      <c r="CB5">
        <v>6.9436133245147102</v>
      </c>
      <c r="CC5">
        <v>5.9105998287992998</v>
      </c>
      <c r="CD5">
        <v>6.4680851063829801</v>
      </c>
      <c r="CE5">
        <v>6.5133125754591097</v>
      </c>
      <c r="CF5">
        <v>6.9762537433042304</v>
      </c>
      <c r="CG5">
        <v>6.9247162819018797</v>
      </c>
      <c r="CH5">
        <v>5.7080819257991102</v>
      </c>
      <c r="CI5" t="e">
        <v>#VALUE!</v>
      </c>
      <c r="CJ5">
        <v>7.8371565948613706E-2</v>
      </c>
      <c r="CK5">
        <v>0.65797798304441302</v>
      </c>
      <c r="CL5">
        <v>0.99524424427577096</v>
      </c>
      <c r="CM5">
        <v>1.8393636344656199</v>
      </c>
      <c r="CN5" t="e">
        <v>#VALUE!</v>
      </c>
      <c r="CO5" t="e">
        <v>#VALUE!</v>
      </c>
      <c r="CP5" t="e">
        <v>#VALUE!</v>
      </c>
      <c r="CQ5" t="e">
        <v>#VALUE!</v>
      </c>
      <c r="CR5" t="e">
        <v>#VALUE!</v>
      </c>
      <c r="CS5">
        <v>3.21063829787234</v>
      </c>
      <c r="CT5">
        <v>3.4737667069115301</v>
      </c>
      <c r="CU5">
        <v>4.03222404993884</v>
      </c>
      <c r="CV5">
        <v>3.90748847805318</v>
      </c>
      <c r="CW5">
        <v>2.9939244629099901</v>
      </c>
      <c r="CX5">
        <v>4.2553191489361701E-2</v>
      </c>
      <c r="CY5">
        <v>2.1181504310436101E-2</v>
      </c>
      <c r="CZ5">
        <v>5.4831498587034497E-2</v>
      </c>
      <c r="DA5">
        <v>4.6192770831364902E-2</v>
      </c>
      <c r="DB5" t="e">
        <v>#VALUE!</v>
      </c>
      <c r="DC5" t="e">
        <v>#VALUE!</v>
      </c>
      <c r="DD5" t="e">
        <v>#VALUE!</v>
      </c>
      <c r="DE5" t="e">
        <v>#VALUE!</v>
      </c>
      <c r="DF5" t="e">
        <v>#VALUE!</v>
      </c>
      <c r="DG5" t="e">
        <v>#VALUE!</v>
      </c>
      <c r="DH5" t="e">
        <v>#VALUE!</v>
      </c>
      <c r="DI5" t="e">
        <v>#VALUE!</v>
      </c>
      <c r="DJ5" t="e">
        <v>#VALUE!</v>
      </c>
      <c r="DK5" t="e">
        <v>#VALUE!</v>
      </c>
      <c r="DL5" t="e">
        <v>#VALUE!</v>
      </c>
      <c r="DM5">
        <v>0.96170212765957497</v>
      </c>
      <c r="DN5">
        <v>1.02730295905615</v>
      </c>
      <c r="DO5">
        <v>1.14724366274411</v>
      </c>
      <c r="DP5">
        <v>0.91545673102159497</v>
      </c>
      <c r="DQ5">
        <v>0.66392467169133795</v>
      </c>
      <c r="DR5" t="e">
        <v>#VALUE!</v>
      </c>
      <c r="DS5" t="e">
        <v>#VALUE!</v>
      </c>
      <c r="DT5" t="e">
        <v>#VALUE!</v>
      </c>
      <c r="DU5" t="e">
        <v>#VALUE!</v>
      </c>
      <c r="DV5" t="e">
        <v>#VALUE!</v>
      </c>
      <c r="DW5">
        <v>3.4042553191489397E-2</v>
      </c>
      <c r="DX5">
        <v>4.0244858189828599E-2</v>
      </c>
      <c r="DY5">
        <v>5.2722594795225397E-2</v>
      </c>
      <c r="DZ5" t="e">
        <v>#VALUE!</v>
      </c>
      <c r="EA5" t="e">
        <v>#VALUE!</v>
      </c>
      <c r="EB5">
        <v>2.7659574468085101E-2</v>
      </c>
      <c r="EC5">
        <v>3.3890406896697797E-2</v>
      </c>
      <c r="ED5" t="e">
        <v>#VALUE!</v>
      </c>
      <c r="EE5" t="e">
        <v>#VALUE!</v>
      </c>
      <c r="EF5" t="e">
        <v>#VALUE!</v>
      </c>
      <c r="EG5">
        <v>0.37446808510638302</v>
      </c>
      <c r="EH5">
        <v>0.453284192243333</v>
      </c>
      <c r="EI5">
        <v>0.44076089248808498</v>
      </c>
      <c r="EJ5">
        <v>0.35904380964379101</v>
      </c>
      <c r="EK5">
        <v>0.27976700002087801</v>
      </c>
      <c r="EL5">
        <v>0.16170212765957401</v>
      </c>
      <c r="EM5">
        <v>0.127089025862617</v>
      </c>
      <c r="EN5">
        <v>0.160276688177485</v>
      </c>
      <c r="EO5">
        <v>9.0285870261304094E-2</v>
      </c>
      <c r="EP5">
        <v>7.7249097020690202E-2</v>
      </c>
      <c r="EQ5">
        <v>0.182978723404255</v>
      </c>
      <c r="ER5">
        <v>9.3198618965918995E-2</v>
      </c>
      <c r="ES5">
        <v>0.12231641992492299</v>
      </c>
      <c r="ET5">
        <v>4.6192770831364902E-2</v>
      </c>
      <c r="EU5">
        <v>3.1317201494874401E-2</v>
      </c>
      <c r="EV5" t="e">
        <v>#VALUE!</v>
      </c>
      <c r="EW5" t="e">
        <v>#VALUE!</v>
      </c>
      <c r="EX5" t="e">
        <v>#VALUE!</v>
      </c>
      <c r="EY5" t="e">
        <v>#VALUE!</v>
      </c>
      <c r="EZ5" t="e">
        <v>#VALUE!</v>
      </c>
      <c r="FA5" t="e">
        <v>#VALUE!</v>
      </c>
      <c r="FB5" t="e">
        <v>#VALUE!</v>
      </c>
      <c r="FC5" t="e">
        <v>#VALUE!</v>
      </c>
      <c r="FD5" t="e">
        <v>#VALUE!</v>
      </c>
      <c r="FE5" t="e">
        <v>#VALUE!</v>
      </c>
      <c r="FF5" t="e">
        <v>#VALUE!</v>
      </c>
      <c r="FG5" t="e">
        <v>#VALUE!</v>
      </c>
      <c r="FH5">
        <v>6.1158209962461497E-2</v>
      </c>
      <c r="FI5">
        <v>3.56944138242365E-2</v>
      </c>
      <c r="FJ5">
        <v>3.1317201494874401E-2</v>
      </c>
      <c r="FK5">
        <v>4.2553191489361701E-2</v>
      </c>
      <c r="FL5">
        <v>5.2953760776090299E-2</v>
      </c>
      <c r="FM5">
        <v>5.2722594795225397E-2</v>
      </c>
      <c r="FN5" t="e">
        <v>#VALUE!</v>
      </c>
      <c r="FO5" t="e">
        <v>#VALUE!</v>
      </c>
      <c r="FP5" t="e">
        <v>#VALUE!</v>
      </c>
      <c r="FQ5" t="e">
        <v>#VALUE!</v>
      </c>
      <c r="FR5" t="e">
        <v>#VALUE!</v>
      </c>
      <c r="FS5" t="e">
        <v>#VALUE!</v>
      </c>
      <c r="FT5" t="e">
        <v>#VALUE!</v>
      </c>
      <c r="FU5" t="e">
        <v>#VALUE!</v>
      </c>
      <c r="FV5" t="e">
        <v>#VALUE!</v>
      </c>
      <c r="FW5" t="e">
        <v>#VALUE!</v>
      </c>
      <c r="FX5" t="e">
        <v>#VALUE!</v>
      </c>
      <c r="FY5" t="e">
        <v>#VALUE!</v>
      </c>
      <c r="FZ5" t="e">
        <v>#VALUE!</v>
      </c>
      <c r="GA5" t="e">
        <v>#VALUE!</v>
      </c>
      <c r="GB5" t="e">
        <v>#VALUE!</v>
      </c>
      <c r="GC5" t="e">
        <v>#VALUE!</v>
      </c>
      <c r="GD5" t="e">
        <v>#VALUE!</v>
      </c>
      <c r="GE5">
        <v>2.5531914893616999E-2</v>
      </c>
      <c r="GF5">
        <v>3.8126707758785003E-2</v>
      </c>
      <c r="GG5">
        <v>6.3267113754270493E-2</v>
      </c>
      <c r="GH5">
        <v>7.3488499049898695E-2</v>
      </c>
      <c r="GI5">
        <v>2.9229388061882799E-2</v>
      </c>
      <c r="GJ5">
        <v>0.134042553191489</v>
      </c>
      <c r="GK5">
        <v>0.20757874224227399</v>
      </c>
      <c r="GL5">
        <v>0.25728626260069998</v>
      </c>
      <c r="GM5">
        <v>0.293953996199595</v>
      </c>
      <c r="GN5">
        <v>0.21086915673215401</v>
      </c>
      <c r="GO5" t="e">
        <v>#VALUE!</v>
      </c>
      <c r="GP5" t="e">
        <v>#VALUE!</v>
      </c>
      <c r="GQ5" t="e">
        <v>#VALUE!</v>
      </c>
      <c r="GR5" t="e">
        <v>#VALUE!</v>
      </c>
      <c r="GS5" t="e">
        <v>#VALUE!</v>
      </c>
      <c r="GT5" t="e">
        <v>#VALUE!</v>
      </c>
      <c r="GU5" t="e">
        <v>#VALUE!</v>
      </c>
      <c r="GV5" t="e">
        <v>#VALUE!</v>
      </c>
      <c r="GW5" t="e">
        <v>#VALUE!</v>
      </c>
      <c r="GX5" t="e">
        <v>#VALUE!</v>
      </c>
      <c r="GY5" t="e">
        <v>#VALUE!</v>
      </c>
      <c r="GZ5" t="e">
        <v>#VALUE!</v>
      </c>
      <c r="HA5" t="e">
        <v>#VALUE!</v>
      </c>
      <c r="HB5" t="e">
        <v>#VALUE!</v>
      </c>
      <c r="HC5" t="e">
        <v>#VALUE!</v>
      </c>
      <c r="HD5">
        <v>3.2319148936170201</v>
      </c>
      <c r="HE5">
        <v>3.4843574590667399</v>
      </c>
      <c r="HF5">
        <v>4.0469863764815104</v>
      </c>
      <c r="HG5">
        <v>3.9158871636588901</v>
      </c>
      <c r="HH5">
        <v>3.00227571664196</v>
      </c>
      <c r="HI5">
        <v>0.98085106382978704</v>
      </c>
      <c r="HJ5">
        <v>1.0400118616424101</v>
      </c>
      <c r="HK5">
        <v>1.15989708549496</v>
      </c>
      <c r="HL5">
        <v>0.93855311643727801</v>
      </c>
      <c r="HM5">
        <v>0.67645155228928699</v>
      </c>
      <c r="HN5">
        <v>0.25106382978723402</v>
      </c>
      <c r="HO5">
        <v>0.169452034483489</v>
      </c>
      <c r="HP5">
        <v>0.19191024505462101</v>
      </c>
      <c r="HQ5">
        <v>7.7687841852750003E-2</v>
      </c>
      <c r="HR5">
        <v>3.9668455226840899E-2</v>
      </c>
      <c r="HS5">
        <v>0.77234042553191495</v>
      </c>
      <c r="HT5">
        <v>0.91504098621084096</v>
      </c>
      <c r="HU5">
        <v>1.0143827238601399</v>
      </c>
      <c r="HV5">
        <v>0.87556297439450703</v>
      </c>
      <c r="HW5">
        <v>0.63469528362945504</v>
      </c>
      <c r="HX5">
        <v>47.340425531914896</v>
      </c>
      <c r="HY5">
        <v>52.577319587628871</v>
      </c>
      <c r="HZ5">
        <v>42.271293375394322</v>
      </c>
      <c r="IA5">
        <v>39.202657807308974</v>
      </c>
      <c r="IB5">
        <v>25.837320574162682</v>
      </c>
    </row>
    <row r="6" spans="1:236" x14ac:dyDescent="0.3">
      <c r="A6" s="38" t="s">
        <v>23</v>
      </c>
      <c r="B6">
        <v>2.4547945205479502</v>
      </c>
      <c r="C6">
        <v>2.47708932403305</v>
      </c>
      <c r="D6">
        <v>2.8953476588701399</v>
      </c>
      <c r="E6">
        <v>2.8313572818970099</v>
      </c>
      <c r="F6">
        <v>2.7273998787822298</v>
      </c>
      <c r="G6" t="e">
        <v>#VALUE!</v>
      </c>
      <c r="H6" t="e">
        <v>#VALUE!</v>
      </c>
      <c r="I6" t="e">
        <v>#VALUE!</v>
      </c>
      <c r="J6" t="e">
        <v>#VALUE!</v>
      </c>
      <c r="K6" t="e">
        <v>#VALUE!</v>
      </c>
      <c r="L6">
        <v>8.1481481481481506</v>
      </c>
      <c r="M6">
        <v>8.7248322147650992</v>
      </c>
      <c r="N6">
        <v>12.790697674418601</v>
      </c>
      <c r="O6">
        <v>14.285714285714301</v>
      </c>
      <c r="P6">
        <v>6.8493150684931496</v>
      </c>
      <c r="Q6">
        <v>3.0803571428571401</v>
      </c>
      <c r="R6">
        <v>3.1496062992125999</v>
      </c>
      <c r="S6">
        <v>2.8040540540540499</v>
      </c>
      <c r="T6">
        <v>1.86301369863014</v>
      </c>
      <c r="U6">
        <v>1.82051282051282</v>
      </c>
      <c r="V6">
        <v>187.762962962963</v>
      </c>
      <c r="W6">
        <v>207.40939597315401</v>
      </c>
      <c r="X6">
        <v>187.89534883720901</v>
      </c>
      <c r="Y6">
        <v>85.318181818181799</v>
      </c>
      <c r="Z6">
        <v>43.904109589041099</v>
      </c>
      <c r="AA6">
        <v>41.481481481481502</v>
      </c>
      <c r="AB6">
        <v>40.268456375838902</v>
      </c>
      <c r="AC6">
        <v>40.116279069767401</v>
      </c>
      <c r="AD6">
        <v>36.931818181818201</v>
      </c>
      <c r="AE6">
        <v>30.821917808219201</v>
      </c>
      <c r="AF6" t="e">
        <v>#VALUE!</v>
      </c>
      <c r="AG6" t="e">
        <v>#VALUE!</v>
      </c>
      <c r="AH6" t="e">
        <v>#VALUE!</v>
      </c>
      <c r="AI6" t="e">
        <v>#VALUE!</v>
      </c>
      <c r="AJ6" t="e">
        <v>#VALUE!</v>
      </c>
      <c r="AK6">
        <v>0.65417902563894204</v>
      </c>
      <c r="AL6">
        <v>0.70631445119367098</v>
      </c>
      <c r="AM6">
        <v>0.70196671709531</v>
      </c>
      <c r="AN6">
        <v>0.64624270452571797</v>
      </c>
      <c r="AO6">
        <v>0.54398194785832299</v>
      </c>
      <c r="AP6">
        <v>35</v>
      </c>
      <c r="AQ6">
        <v>31.707319999999999</v>
      </c>
      <c r="AR6">
        <v>44.086019999999998</v>
      </c>
      <c r="AS6">
        <v>51.807230000000004</v>
      </c>
      <c r="AT6">
        <v>58.267719999999997</v>
      </c>
      <c r="AU6">
        <v>100</v>
      </c>
      <c r="AV6">
        <v>100</v>
      </c>
      <c r="AW6">
        <v>69.230769999999993</v>
      </c>
      <c r="AX6">
        <v>62.857140000000001</v>
      </c>
      <c r="AY6">
        <v>71.428570000000008</v>
      </c>
      <c r="AZ6">
        <v>0</v>
      </c>
      <c r="BA6">
        <v>0</v>
      </c>
      <c r="BB6">
        <v>30.769229999999997</v>
      </c>
      <c r="BC6">
        <v>34.285713999999999</v>
      </c>
      <c r="BD6">
        <v>19.047618999999997</v>
      </c>
      <c r="BE6">
        <v>0</v>
      </c>
      <c r="BF6">
        <v>0</v>
      </c>
      <c r="BG6">
        <v>0.26525199999999999</v>
      </c>
      <c r="BH6">
        <v>0</v>
      </c>
      <c r="BI6">
        <v>0</v>
      </c>
      <c r="BJ6">
        <v>100</v>
      </c>
      <c r="BK6">
        <v>100</v>
      </c>
      <c r="BL6">
        <v>99.734750000000005</v>
      </c>
      <c r="BM6">
        <v>100</v>
      </c>
      <c r="BN6">
        <v>100</v>
      </c>
      <c r="BO6">
        <v>5.7291455040429096</v>
      </c>
      <c r="BP6">
        <v>5.07335580085969</v>
      </c>
      <c r="BQ6">
        <v>5.3575390821986897</v>
      </c>
      <c r="BR6">
        <v>5.5294141405981803</v>
      </c>
      <c r="BS6">
        <v>4.6863037434016999</v>
      </c>
      <c r="BT6">
        <v>6.3914509772053103</v>
      </c>
      <c r="BU6">
        <v>6.5505620244990199</v>
      </c>
      <c r="BV6">
        <v>6.9309127584467998</v>
      </c>
      <c r="BW6">
        <v>7.40755700062605</v>
      </c>
      <c r="BX6">
        <v>6.8299955675544997</v>
      </c>
      <c r="BY6">
        <v>8.8456381292917801</v>
      </c>
      <c r="BZ6">
        <v>8.5524589833107996</v>
      </c>
      <c r="CA6">
        <v>8.9319213313161896</v>
      </c>
      <c r="CB6">
        <v>9.3785972494294896</v>
      </c>
      <c r="CC6">
        <v>8.7037111657331696</v>
      </c>
      <c r="CD6">
        <v>8.8456381292917801</v>
      </c>
      <c r="CE6">
        <v>8.5524589833107996</v>
      </c>
      <c r="CF6">
        <v>8.8875441250630391</v>
      </c>
      <c r="CG6">
        <v>9.3462851142031997</v>
      </c>
      <c r="CH6">
        <v>8.4458234274892199</v>
      </c>
      <c r="CI6" t="e">
        <v>#VALUE!</v>
      </c>
      <c r="CJ6">
        <v>8.0721651564991004E-2</v>
      </c>
      <c r="CK6">
        <v>0.85123550176500296</v>
      </c>
      <c r="CL6">
        <v>0.96128602298200605</v>
      </c>
      <c r="CM6">
        <v>2.25248821372446</v>
      </c>
      <c r="CN6" t="e">
        <v>#VALUE!</v>
      </c>
      <c r="CO6" t="e">
        <v>#VALUE!</v>
      </c>
      <c r="CP6" t="e">
        <v>#VALUE!</v>
      </c>
      <c r="CQ6" t="e">
        <v>#VALUE!</v>
      </c>
      <c r="CR6" t="e">
        <v>#VALUE!</v>
      </c>
      <c r="CS6">
        <v>5.2740644427288599</v>
      </c>
      <c r="CT6">
        <v>5.1137166266421801</v>
      </c>
      <c r="CU6">
        <v>5.4785678265254703</v>
      </c>
      <c r="CV6">
        <v>5.6505846476967498</v>
      </c>
      <c r="CW6">
        <v>4.86763105935447</v>
      </c>
      <c r="CX6">
        <v>5.6885132664255801E-2</v>
      </c>
      <c r="CY6">
        <v>4.84329909389946E-2</v>
      </c>
      <c r="CZ6" t="e">
        <v>#VALUE!</v>
      </c>
      <c r="DA6">
        <v>5.6546236646000399E-2</v>
      </c>
      <c r="DB6">
        <v>4.43244550106782E-2</v>
      </c>
      <c r="DC6" t="e">
        <v>#VALUE!</v>
      </c>
      <c r="DD6" t="e">
        <v>#VALUE!</v>
      </c>
      <c r="DE6" t="e">
        <v>#VALUE!</v>
      </c>
      <c r="DF6" t="e">
        <v>#VALUE!</v>
      </c>
      <c r="DG6" t="e">
        <v>#VALUE!</v>
      </c>
      <c r="DH6" t="e">
        <v>#VALUE!</v>
      </c>
      <c r="DI6" t="e">
        <v>#VALUE!</v>
      </c>
      <c r="DJ6" t="e">
        <v>#VALUE!</v>
      </c>
      <c r="DK6" t="e">
        <v>#VALUE!</v>
      </c>
      <c r="DL6" t="e">
        <v>#VALUE!</v>
      </c>
      <c r="DM6">
        <v>1.65373207102515</v>
      </c>
      <c r="DN6">
        <v>1.73551550864731</v>
      </c>
      <c r="DO6">
        <v>1.76298537569339</v>
      </c>
      <c r="DP6">
        <v>1.8014015388654401</v>
      </c>
      <c r="DQ6">
        <v>1.1443768384575099</v>
      </c>
      <c r="DR6" t="e">
        <v>#VALUE!</v>
      </c>
      <c r="DS6" t="e">
        <v>#VALUE!</v>
      </c>
      <c r="DT6" t="e">
        <v>#VALUE!</v>
      </c>
      <c r="DU6" t="e">
        <v>#VALUE!</v>
      </c>
      <c r="DV6" t="e">
        <v>#VALUE!</v>
      </c>
      <c r="DW6" t="e">
        <v>#VALUE!</v>
      </c>
      <c r="DX6" t="e">
        <v>#VALUE!</v>
      </c>
      <c r="DY6" t="e">
        <v>#VALUE!</v>
      </c>
      <c r="DZ6" t="e">
        <v>#VALUE!</v>
      </c>
      <c r="EA6" t="e">
        <v>#VALUE!</v>
      </c>
      <c r="EB6">
        <v>8.1264475234651204E-2</v>
      </c>
      <c r="EC6">
        <v>6.8613403830242406E-2</v>
      </c>
      <c r="ED6">
        <v>6.4548663640948106E-2</v>
      </c>
      <c r="EE6" t="e">
        <v>#VALUE!</v>
      </c>
      <c r="EF6" t="e">
        <v>#VALUE!</v>
      </c>
      <c r="EG6">
        <v>0.78826540977611603</v>
      </c>
      <c r="EH6">
        <v>0.84757734143240604</v>
      </c>
      <c r="EI6">
        <v>0.80282400403429199</v>
      </c>
      <c r="EJ6">
        <v>0.85223256659329105</v>
      </c>
      <c r="EK6">
        <v>0.479510013297337</v>
      </c>
      <c r="EL6" t="e">
        <v>#VALUE!</v>
      </c>
      <c r="EM6">
        <v>6.0541238673743301E-2</v>
      </c>
      <c r="EN6">
        <v>6.4548663640948106E-2</v>
      </c>
      <c r="EO6">
        <v>0.153482642324858</v>
      </c>
      <c r="EP6">
        <v>0.12088487730185001</v>
      </c>
      <c r="EQ6">
        <v>0.29255211084474397</v>
      </c>
      <c r="ER6">
        <v>0.33903093657296202</v>
      </c>
      <c r="ES6">
        <v>0.23802319717599599</v>
      </c>
      <c r="ET6">
        <v>0.23022396348728699</v>
      </c>
      <c r="EU6">
        <v>0.132973365032034</v>
      </c>
      <c r="EV6" t="e">
        <v>#VALUE!</v>
      </c>
      <c r="EW6" t="e">
        <v>#VALUE!</v>
      </c>
      <c r="EX6" t="e">
        <v>#VALUE!</v>
      </c>
      <c r="EY6" t="e">
        <v>#VALUE!</v>
      </c>
      <c r="EZ6" t="e">
        <v>#VALUE!</v>
      </c>
      <c r="FA6" t="e">
        <v>#VALUE!</v>
      </c>
      <c r="FB6" t="e">
        <v>#VALUE!</v>
      </c>
      <c r="FC6" t="e">
        <v>#VALUE!</v>
      </c>
      <c r="FD6" t="e">
        <v>#VALUE!</v>
      </c>
      <c r="FE6" t="e">
        <v>#VALUE!</v>
      </c>
      <c r="FF6">
        <v>6.0948356425988399E-2</v>
      </c>
      <c r="FG6" t="e">
        <v>#VALUE!</v>
      </c>
      <c r="FH6">
        <v>7.6651538073625805E-2</v>
      </c>
      <c r="FI6">
        <v>5.6546236646000399E-2</v>
      </c>
      <c r="FJ6">
        <v>4.8353950920739797E-2</v>
      </c>
      <c r="FK6" t="e">
        <v>#VALUE!</v>
      </c>
      <c r="FL6" t="e">
        <v>#VALUE!</v>
      </c>
      <c r="FM6" t="e">
        <v>#VALUE!</v>
      </c>
      <c r="FN6" t="e">
        <v>#VALUE!</v>
      </c>
      <c r="FO6" t="e">
        <v>#VALUE!</v>
      </c>
      <c r="FP6" t="e">
        <v>#VALUE!</v>
      </c>
      <c r="FQ6" t="e">
        <v>#VALUE!</v>
      </c>
      <c r="FR6" t="e">
        <v>#VALUE!</v>
      </c>
      <c r="FS6" t="e">
        <v>#VALUE!</v>
      </c>
      <c r="FT6" t="e">
        <v>#VALUE!</v>
      </c>
      <c r="FU6" t="e">
        <v>#VALUE!</v>
      </c>
      <c r="FV6" t="e">
        <v>#VALUE!</v>
      </c>
      <c r="FW6" t="e">
        <v>#VALUE!</v>
      </c>
      <c r="FX6" t="e">
        <v>#VALUE!</v>
      </c>
      <c r="FY6" t="e">
        <v>#VALUE!</v>
      </c>
      <c r="FZ6" t="e">
        <v>#VALUE!</v>
      </c>
      <c r="GA6">
        <v>4.0360825782495502E-2</v>
      </c>
      <c r="GB6">
        <v>6.0514372163388799E-2</v>
      </c>
      <c r="GC6">
        <v>4.8468202839428903E-2</v>
      </c>
      <c r="GD6" t="e">
        <v>#VALUE!</v>
      </c>
      <c r="GE6" t="e">
        <v>#VALUE!</v>
      </c>
      <c r="GF6" t="e">
        <v>#VALUE!</v>
      </c>
      <c r="GG6" t="e">
        <v>#VALUE!</v>
      </c>
      <c r="GH6" t="e">
        <v>#VALUE!</v>
      </c>
      <c r="GI6" t="e">
        <v>#VALUE!</v>
      </c>
      <c r="GJ6">
        <v>0.30880500589167398</v>
      </c>
      <c r="GK6">
        <v>0.31885052368171501</v>
      </c>
      <c r="GL6">
        <v>0.43570347957639899</v>
      </c>
      <c r="GM6">
        <v>0.43621382555485999</v>
      </c>
      <c r="GN6">
        <v>0.27400572188419198</v>
      </c>
      <c r="GO6">
        <v>4.4695461379058103E-2</v>
      </c>
      <c r="GP6" t="e">
        <v>#VALUE!</v>
      </c>
      <c r="GQ6" t="e">
        <v>#VALUE!</v>
      </c>
      <c r="GR6" t="e">
        <v>#VALUE!</v>
      </c>
      <c r="GS6" t="e">
        <v>#VALUE!</v>
      </c>
      <c r="GT6" t="e">
        <v>#VALUE!</v>
      </c>
      <c r="GU6" t="e">
        <v>#VALUE!</v>
      </c>
      <c r="GV6" t="e">
        <v>#VALUE!</v>
      </c>
      <c r="GW6" t="e">
        <v>#VALUE!</v>
      </c>
      <c r="GX6">
        <v>5.2383446830801497E-2</v>
      </c>
      <c r="GY6" t="e">
        <v>#VALUE!</v>
      </c>
      <c r="GZ6" t="e">
        <v>#VALUE!</v>
      </c>
      <c r="HA6" t="e">
        <v>#VALUE!</v>
      </c>
      <c r="HB6" t="e">
        <v>#VALUE!</v>
      </c>
      <c r="HC6" t="e">
        <v>#VALUE!</v>
      </c>
      <c r="HD6">
        <v>5.2903173377757904</v>
      </c>
      <c r="HE6">
        <v>5.1177527092204302</v>
      </c>
      <c r="HF6">
        <v>5.4785678265254703</v>
      </c>
      <c r="HG6">
        <v>5.6586626815033201</v>
      </c>
      <c r="HH6">
        <v>4.8797195470846599</v>
      </c>
      <c r="HI6">
        <v>1.6415423997399501</v>
      </c>
      <c r="HJ6">
        <v>1.7395515912255599</v>
      </c>
      <c r="HK6">
        <v>1.7508825012607201</v>
      </c>
      <c r="HL6">
        <v>1.7892844881555801</v>
      </c>
      <c r="HM6">
        <v>1.1201998629971399</v>
      </c>
      <c r="HN6">
        <v>0.390069481126326</v>
      </c>
      <c r="HO6">
        <v>0.41975258813795302</v>
      </c>
      <c r="HP6">
        <v>0.31870902672718099</v>
      </c>
      <c r="HQ6">
        <v>0.28677020013328802</v>
      </c>
      <c r="HR6">
        <v>0.18132731595277399</v>
      </c>
      <c r="HS6">
        <v>1.2799154849457599</v>
      </c>
      <c r="HT6">
        <v>1.3440154985571</v>
      </c>
      <c r="HU6">
        <v>1.4644478063540101</v>
      </c>
      <c r="HV6">
        <v>1.5307874063453</v>
      </c>
      <c r="HW6">
        <v>0.96304952250473497</v>
      </c>
      <c r="HX6">
        <v>44.444444444444443</v>
      </c>
      <c r="HY6">
        <v>40.268456375838923</v>
      </c>
      <c r="HZ6">
        <v>41.279069767441861</v>
      </c>
      <c r="IA6">
        <v>37.5</v>
      </c>
      <c r="IB6">
        <v>31.506849315068493</v>
      </c>
    </row>
    <row r="7" spans="1:236" x14ac:dyDescent="0.3">
      <c r="A7" s="38" t="s">
        <v>24</v>
      </c>
      <c r="B7">
        <v>1.9229228427209399</v>
      </c>
      <c r="C7">
        <v>3.21016245715006</v>
      </c>
      <c r="D7">
        <v>1.7392816766675401</v>
      </c>
      <c r="E7">
        <v>1.7939985143449799</v>
      </c>
      <c r="F7">
        <v>2.2280088563352001</v>
      </c>
      <c r="G7" t="e">
        <v>#VALUE!</v>
      </c>
      <c r="H7" t="e">
        <v>#VALUE!</v>
      </c>
      <c r="I7" t="e">
        <v>#VALUE!</v>
      </c>
      <c r="J7" t="e">
        <v>#VALUE!</v>
      </c>
      <c r="K7" t="e">
        <v>#VALUE!</v>
      </c>
      <c r="L7" t="e">
        <v>#VALUE!</v>
      </c>
      <c r="M7" t="e">
        <v>#VALUE!</v>
      </c>
      <c r="N7" t="e">
        <v>#VALUE!</v>
      </c>
      <c r="O7" t="e">
        <v>#VALUE!</v>
      </c>
      <c r="P7" t="e">
        <v>#VALUE!</v>
      </c>
      <c r="Q7">
        <v>2.28571428571429</v>
      </c>
      <c r="R7">
        <v>3.28571428571429</v>
      </c>
      <c r="S7">
        <v>2.32258064516129</v>
      </c>
      <c r="T7">
        <v>2.84375</v>
      </c>
      <c r="U7">
        <v>1.5249999999999999</v>
      </c>
      <c r="V7">
        <v>239.41509433962301</v>
      </c>
      <c r="W7">
        <v>203.230769230769</v>
      </c>
      <c r="X7">
        <v>97.3</v>
      </c>
      <c r="Y7">
        <v>114.09756097560999</v>
      </c>
      <c r="Z7">
        <v>51.5</v>
      </c>
      <c r="AA7">
        <v>52.830188679245303</v>
      </c>
      <c r="AB7">
        <v>46.153846153846203</v>
      </c>
      <c r="AC7">
        <v>55</v>
      </c>
      <c r="AD7">
        <v>39.024390243902403</v>
      </c>
      <c r="AE7">
        <v>45.652173913043498</v>
      </c>
      <c r="AF7" t="e">
        <v>#VALUE!</v>
      </c>
      <c r="AG7" t="e">
        <v>#VALUE!</v>
      </c>
      <c r="AH7" t="e">
        <v>#VALUE!</v>
      </c>
      <c r="AI7" t="e">
        <v>#VALUE!</v>
      </c>
      <c r="AJ7" t="e">
        <v>#VALUE!</v>
      </c>
      <c r="AK7">
        <v>0.421609961760957</v>
      </c>
      <c r="AL7">
        <v>0.40019521717911199</v>
      </c>
      <c r="AM7">
        <v>0.39836766420520803</v>
      </c>
      <c r="AN7">
        <v>0.50256112882961201</v>
      </c>
      <c r="AO7">
        <v>0.46856323213005002</v>
      </c>
      <c r="AP7">
        <v>12.5</v>
      </c>
      <c r="AQ7">
        <v>44.44444</v>
      </c>
      <c r="AR7">
        <v>53.846150000000002</v>
      </c>
      <c r="AS7">
        <v>54.6875</v>
      </c>
      <c r="AT7">
        <v>61.176470000000002</v>
      </c>
      <c r="AU7">
        <v>83.333330000000004</v>
      </c>
      <c r="AV7">
        <v>100</v>
      </c>
      <c r="AW7">
        <v>81.25</v>
      </c>
      <c r="AX7">
        <v>85.185190000000006</v>
      </c>
      <c r="AY7">
        <v>84.375</v>
      </c>
      <c r="AZ7">
        <v>16.66667</v>
      </c>
      <c r="BA7">
        <v>0</v>
      </c>
      <c r="BB7">
        <v>18.75</v>
      </c>
      <c r="BC7">
        <v>14.814815000000001</v>
      </c>
      <c r="BD7">
        <v>15.625</v>
      </c>
      <c r="BE7" t="e">
        <v>#VALUE!</v>
      </c>
      <c r="BF7">
        <v>0</v>
      </c>
      <c r="BG7">
        <v>0</v>
      </c>
      <c r="BH7">
        <v>0</v>
      </c>
      <c r="BI7">
        <v>0</v>
      </c>
      <c r="BJ7" t="e">
        <v>#VALUE!</v>
      </c>
      <c r="BK7">
        <v>100</v>
      </c>
      <c r="BL7">
        <v>100</v>
      </c>
      <c r="BM7">
        <v>100</v>
      </c>
      <c r="BN7">
        <v>100</v>
      </c>
      <c r="BO7">
        <v>4.6082949308755801</v>
      </c>
      <c r="BP7">
        <v>4.4119082479258198</v>
      </c>
      <c r="BQ7">
        <v>4.7318305479984497</v>
      </c>
      <c r="BR7">
        <v>6.6685995940852401</v>
      </c>
      <c r="BS7">
        <v>4.0449438202247201</v>
      </c>
      <c r="BT7">
        <v>6.4025884890675604</v>
      </c>
      <c r="BU7">
        <v>6.5300146412884299</v>
      </c>
      <c r="BV7">
        <v>6.9277108433734904</v>
      </c>
      <c r="BW7">
        <v>6.0887213685126103</v>
      </c>
      <c r="BX7">
        <v>6.0148218981592203</v>
      </c>
      <c r="BY7">
        <v>7.9419550936366301</v>
      </c>
      <c r="BZ7">
        <v>8.0234260614934101</v>
      </c>
      <c r="CA7">
        <v>8.4920326467159004</v>
      </c>
      <c r="CB7">
        <v>8.0893012467381897</v>
      </c>
      <c r="CC7">
        <v>7.42051159454937</v>
      </c>
      <c r="CD7">
        <v>7.9419550936366301</v>
      </c>
      <c r="CE7">
        <v>8.0136652025378208</v>
      </c>
      <c r="CF7">
        <v>8.4531675087446594</v>
      </c>
      <c r="CG7">
        <v>8.0506426983666799</v>
      </c>
      <c r="CH7">
        <v>7.3248864451350704</v>
      </c>
      <c r="CI7" t="e">
        <v>#VALUE!</v>
      </c>
      <c r="CJ7">
        <v>0.13665202537823301</v>
      </c>
      <c r="CK7">
        <v>1.49630781189273</v>
      </c>
      <c r="CL7">
        <v>1.0824393544022399</v>
      </c>
      <c r="CM7">
        <v>1.8455653836959101</v>
      </c>
      <c r="CN7" t="e">
        <v>#VALUE!</v>
      </c>
      <c r="CO7" t="e">
        <v>#VALUE!</v>
      </c>
      <c r="CP7" t="e">
        <v>#VALUE!</v>
      </c>
      <c r="CQ7" t="e">
        <v>#VALUE!</v>
      </c>
      <c r="CR7" t="e">
        <v>#VALUE!</v>
      </c>
      <c r="CS7">
        <v>3.33366016276105</v>
      </c>
      <c r="CT7">
        <v>3.5822352367008299</v>
      </c>
      <c r="CU7">
        <v>3.3326855810338101</v>
      </c>
      <c r="CV7">
        <v>3.4696047163429</v>
      </c>
      <c r="CW7">
        <v>2.7444417881902901</v>
      </c>
      <c r="CX7" t="e">
        <v>#VALUE!</v>
      </c>
      <c r="CY7" t="e">
        <v>#VALUE!</v>
      </c>
      <c r="CZ7" t="e">
        <v>#VALUE!</v>
      </c>
      <c r="DA7">
        <v>0.14496955639315701</v>
      </c>
      <c r="DB7" t="e">
        <v>#VALUE!</v>
      </c>
      <c r="DC7" t="e">
        <v>#VALUE!</v>
      </c>
      <c r="DD7" t="e">
        <v>#VALUE!</v>
      </c>
      <c r="DE7" t="e">
        <v>#VALUE!</v>
      </c>
      <c r="DF7" t="e">
        <v>#VALUE!</v>
      </c>
      <c r="DG7" t="e">
        <v>#VALUE!</v>
      </c>
      <c r="DH7" t="e">
        <v>#VALUE!</v>
      </c>
      <c r="DI7" t="e">
        <v>#VALUE!</v>
      </c>
      <c r="DJ7" t="e">
        <v>#VALUE!</v>
      </c>
      <c r="DK7" t="e">
        <v>#VALUE!</v>
      </c>
      <c r="DL7" t="e">
        <v>#VALUE!</v>
      </c>
      <c r="DM7">
        <v>1.5491714874007301</v>
      </c>
      <c r="DN7">
        <v>1.23962908735969</v>
      </c>
      <c r="DO7">
        <v>1.3311309755149601</v>
      </c>
      <c r="DP7">
        <v>1.5753358461389799</v>
      </c>
      <c r="DQ7">
        <v>0.95625149414295996</v>
      </c>
      <c r="DR7" t="e">
        <v>#VALUE!</v>
      </c>
      <c r="DS7" t="e">
        <v>#VALUE!</v>
      </c>
      <c r="DT7" t="e">
        <v>#VALUE!</v>
      </c>
      <c r="DU7" t="e">
        <v>#VALUE!</v>
      </c>
      <c r="DV7" t="e">
        <v>#VALUE!</v>
      </c>
      <c r="DW7" t="e">
        <v>#VALUE!</v>
      </c>
      <c r="DX7" t="e">
        <v>#VALUE!</v>
      </c>
      <c r="DY7" t="e">
        <v>#VALUE!</v>
      </c>
      <c r="DZ7" t="e">
        <v>#VALUE!</v>
      </c>
      <c r="EA7" t="e">
        <v>#VALUE!</v>
      </c>
      <c r="EB7" t="e">
        <v>#VALUE!</v>
      </c>
      <c r="EC7" t="e">
        <v>#VALUE!</v>
      </c>
      <c r="ED7" t="e">
        <v>#VALUE!</v>
      </c>
      <c r="EE7" t="e">
        <v>#VALUE!</v>
      </c>
      <c r="EF7" t="e">
        <v>#VALUE!</v>
      </c>
      <c r="EG7">
        <v>0.58829296989901003</v>
      </c>
      <c r="EH7">
        <v>0.55636896046852102</v>
      </c>
      <c r="EI7">
        <v>0.47609794014768803</v>
      </c>
      <c r="EJ7">
        <v>0.37692084662220898</v>
      </c>
      <c r="EK7">
        <v>0.32512550800860601</v>
      </c>
      <c r="EL7" t="e">
        <v>#VALUE!</v>
      </c>
      <c r="EM7" t="e">
        <v>#VALUE!</v>
      </c>
      <c r="EN7" t="e">
        <v>#VALUE!</v>
      </c>
      <c r="EO7" t="e">
        <v>#VALUE!</v>
      </c>
      <c r="EP7" t="e">
        <v>#VALUE!</v>
      </c>
      <c r="EQ7">
        <v>0.14707324247475201</v>
      </c>
      <c r="ER7" t="e">
        <v>#VALUE!</v>
      </c>
      <c r="ES7" t="e">
        <v>#VALUE!</v>
      </c>
      <c r="ET7">
        <v>0.14496955639315701</v>
      </c>
      <c r="EU7" t="e">
        <v>#VALUE!</v>
      </c>
      <c r="EV7" t="e">
        <v>#VALUE!</v>
      </c>
      <c r="EW7" t="e">
        <v>#VALUE!</v>
      </c>
      <c r="EX7" t="e">
        <v>#VALUE!</v>
      </c>
      <c r="EY7" t="e">
        <v>#VALUE!</v>
      </c>
      <c r="EZ7" t="e">
        <v>#VALUE!</v>
      </c>
      <c r="FA7" t="e">
        <v>#VALUE!</v>
      </c>
      <c r="FB7" t="e">
        <v>#VALUE!</v>
      </c>
      <c r="FC7" t="e">
        <v>#VALUE!</v>
      </c>
      <c r="FD7" t="e">
        <v>#VALUE!</v>
      </c>
      <c r="FE7" t="e">
        <v>#VALUE!</v>
      </c>
      <c r="FF7" t="e">
        <v>#VALUE!</v>
      </c>
      <c r="FG7" t="e">
        <v>#VALUE!</v>
      </c>
      <c r="FH7" t="e">
        <v>#VALUE!</v>
      </c>
      <c r="FI7" t="e">
        <v>#VALUE!</v>
      </c>
      <c r="FJ7" t="e">
        <v>#VALUE!</v>
      </c>
      <c r="FK7" t="e">
        <v>#VALUE!</v>
      </c>
      <c r="FL7" t="e">
        <v>#VALUE!</v>
      </c>
      <c r="FM7" t="e">
        <v>#VALUE!</v>
      </c>
      <c r="FN7" t="e">
        <v>#VALUE!</v>
      </c>
      <c r="FO7" t="e">
        <v>#VALUE!</v>
      </c>
      <c r="FP7" t="e">
        <v>#VALUE!</v>
      </c>
      <c r="FQ7" t="e">
        <v>#VALUE!</v>
      </c>
      <c r="FR7" t="e">
        <v>#VALUE!</v>
      </c>
      <c r="FS7" t="e">
        <v>#VALUE!</v>
      </c>
      <c r="FT7" t="e">
        <v>#VALUE!</v>
      </c>
      <c r="FU7" t="e">
        <v>#VALUE!</v>
      </c>
      <c r="FV7" t="e">
        <v>#VALUE!</v>
      </c>
      <c r="FW7" t="e">
        <v>#VALUE!</v>
      </c>
      <c r="FX7" t="e">
        <v>#VALUE!</v>
      </c>
      <c r="FY7" t="e">
        <v>#VALUE!</v>
      </c>
      <c r="FZ7" t="e">
        <v>#VALUE!</v>
      </c>
      <c r="GA7" t="e">
        <v>#VALUE!</v>
      </c>
      <c r="GB7" t="e">
        <v>#VALUE!</v>
      </c>
      <c r="GC7" t="e">
        <v>#VALUE!</v>
      </c>
      <c r="GD7" t="e">
        <v>#VALUE!</v>
      </c>
      <c r="GE7" t="e">
        <v>#VALUE!</v>
      </c>
      <c r="GF7" t="e">
        <v>#VALUE!</v>
      </c>
      <c r="GG7" t="e">
        <v>#VALUE!</v>
      </c>
      <c r="GH7" t="e">
        <v>#VALUE!</v>
      </c>
      <c r="GI7" t="e">
        <v>#VALUE!</v>
      </c>
      <c r="GJ7">
        <v>1.00009804882832</v>
      </c>
      <c r="GK7">
        <v>0.72230356271351903</v>
      </c>
      <c r="GL7">
        <v>0.78701904391760602</v>
      </c>
      <c r="GM7">
        <v>0.95679907219483895</v>
      </c>
      <c r="GN7">
        <v>0.48768826201290899</v>
      </c>
      <c r="GO7" t="e">
        <v>#VALUE!</v>
      </c>
      <c r="GP7" t="e">
        <v>#VALUE!</v>
      </c>
      <c r="GQ7" t="e">
        <v>#VALUE!</v>
      </c>
      <c r="GR7" t="e">
        <v>#VALUE!</v>
      </c>
      <c r="GS7" t="e">
        <v>#VALUE!</v>
      </c>
      <c r="GT7" t="e">
        <v>#VALUE!</v>
      </c>
      <c r="GU7" t="e">
        <v>#VALUE!</v>
      </c>
      <c r="GV7" t="e">
        <v>#VALUE!</v>
      </c>
      <c r="GW7" t="e">
        <v>#VALUE!</v>
      </c>
      <c r="GX7" t="e">
        <v>#VALUE!</v>
      </c>
      <c r="GY7" t="e">
        <v>#VALUE!</v>
      </c>
      <c r="GZ7" t="e">
        <v>#VALUE!</v>
      </c>
      <c r="HA7" t="e">
        <v>#VALUE!</v>
      </c>
      <c r="HB7" t="e">
        <v>#VALUE!</v>
      </c>
      <c r="HC7" t="e">
        <v>#VALUE!</v>
      </c>
      <c r="HD7">
        <v>3.37287969408766</v>
      </c>
      <c r="HE7">
        <v>3.6017569546120098</v>
      </c>
      <c r="HF7">
        <v>3.36183443451224</v>
      </c>
      <c r="HG7">
        <v>3.5275925389001599</v>
      </c>
      <c r="HH7">
        <v>2.7540043031317198</v>
      </c>
      <c r="HI7">
        <v>1.5197568389057801</v>
      </c>
      <c r="HJ7">
        <v>1.2103465104929201</v>
      </c>
      <c r="HK7">
        <v>1.3311309755149601</v>
      </c>
      <c r="HL7">
        <v>1.6043297574176101</v>
      </c>
      <c r="HM7">
        <v>0.95625149414295996</v>
      </c>
      <c r="HN7">
        <v>0.20590253946465301</v>
      </c>
      <c r="HO7">
        <v>0.14641288433382099</v>
      </c>
      <c r="HP7">
        <v>0.17489312087057901</v>
      </c>
      <c r="HQ7">
        <v>0.212622016043298</v>
      </c>
      <c r="HR7" t="e">
        <v>#VALUE!</v>
      </c>
      <c r="HS7">
        <v>1.3628787135993701</v>
      </c>
      <c r="HT7">
        <v>1.13225963884822</v>
      </c>
      <c r="HU7">
        <v>1.18538670812281</v>
      </c>
      <c r="HV7">
        <v>1.45936020102445</v>
      </c>
      <c r="HW7">
        <v>0.90843891943581201</v>
      </c>
      <c r="HX7">
        <v>52.830188679245282</v>
      </c>
      <c r="HY7">
        <v>48.717948717948715</v>
      </c>
      <c r="HZ7">
        <v>55.000000000000007</v>
      </c>
      <c r="IA7">
        <v>39.024390243902438</v>
      </c>
      <c r="IB7">
        <v>45.652173913043477</v>
      </c>
    </row>
    <row r="8" spans="1:236" x14ac:dyDescent="0.3">
      <c r="A8" s="38" t="s">
        <v>25</v>
      </c>
      <c r="B8">
        <v>2.2294201756689702</v>
      </c>
      <c r="C8">
        <v>2.4870862827625801</v>
      </c>
      <c r="D8">
        <v>2.88983663100981</v>
      </c>
      <c r="E8">
        <v>2.9012871583504101</v>
      </c>
      <c r="F8">
        <v>2.3867964451967798</v>
      </c>
      <c r="G8" t="e">
        <v>#VALUE!</v>
      </c>
      <c r="H8" t="e">
        <v>#VALUE!</v>
      </c>
      <c r="I8" t="e">
        <v>#VALUE!</v>
      </c>
      <c r="J8" t="e">
        <v>#VALUE!</v>
      </c>
      <c r="K8" t="e">
        <v>#VALUE!</v>
      </c>
      <c r="L8">
        <v>12.9807692307692</v>
      </c>
      <c r="M8">
        <v>13.6170212765957</v>
      </c>
      <c r="N8">
        <v>8.9219330855018608</v>
      </c>
      <c r="O8" t="e">
        <v>#VALUE!</v>
      </c>
      <c r="P8" t="e">
        <v>#VALUE!</v>
      </c>
      <c r="Q8">
        <v>3.7</v>
      </c>
      <c r="R8">
        <v>3.2081447963800902</v>
      </c>
      <c r="S8">
        <v>2.9919354838709702</v>
      </c>
      <c r="T8">
        <v>2.4079999999999999</v>
      </c>
      <c r="U8">
        <v>1.9</v>
      </c>
      <c r="V8">
        <v>251.95192307692301</v>
      </c>
      <c r="W8">
        <v>242.50617283950601</v>
      </c>
      <c r="X8">
        <v>201.189591078067</v>
      </c>
      <c r="Y8">
        <v>108.86516853932601</v>
      </c>
      <c r="Z8">
        <v>50.3270440251572</v>
      </c>
      <c r="AA8">
        <v>45.192307692307701</v>
      </c>
      <c r="AB8">
        <v>46.913580246913597</v>
      </c>
      <c r="AC8">
        <v>44.237918215613398</v>
      </c>
      <c r="AD8">
        <v>40.449438202247201</v>
      </c>
      <c r="AE8">
        <v>31.4465408805031</v>
      </c>
      <c r="AF8" t="e">
        <v>#VALUE!</v>
      </c>
      <c r="AG8">
        <v>4.1152263374485596</v>
      </c>
      <c r="AH8" t="e">
        <v>#VALUE!</v>
      </c>
      <c r="AI8" t="e">
        <v>#VALUE!</v>
      </c>
      <c r="AJ8" t="e">
        <v>#VALUE!</v>
      </c>
      <c r="AK8">
        <v>0.72826440646450896</v>
      </c>
      <c r="AL8">
        <v>0.830274021407438</v>
      </c>
      <c r="AM8">
        <v>0.91403429952439197</v>
      </c>
      <c r="AN8">
        <v>0.98757023667631505</v>
      </c>
      <c r="AO8">
        <v>1.0525016204203801</v>
      </c>
      <c r="AP8">
        <v>33.333329999999997</v>
      </c>
      <c r="AQ8">
        <v>46.491230000000002</v>
      </c>
      <c r="AR8">
        <v>45.116279999999996</v>
      </c>
      <c r="AS8">
        <v>52.750810000000001</v>
      </c>
      <c r="AT8">
        <v>57.281550000000003</v>
      </c>
      <c r="AU8">
        <v>72.727270000000004</v>
      </c>
      <c r="AV8">
        <v>71.428570000000008</v>
      </c>
      <c r="AW8">
        <v>60.273969999999998</v>
      </c>
      <c r="AX8">
        <v>55.147060000000003</v>
      </c>
      <c r="AY8">
        <v>58.77863</v>
      </c>
      <c r="AZ8">
        <v>27.272729999999999</v>
      </c>
      <c r="BA8">
        <v>25.714285999999998</v>
      </c>
      <c r="BB8">
        <v>36.9863</v>
      </c>
      <c r="BC8">
        <v>32.352941000000001</v>
      </c>
      <c r="BD8">
        <v>36.641221000000002</v>
      </c>
      <c r="BE8">
        <v>9.0163930000000008</v>
      </c>
      <c r="BF8">
        <v>0</v>
      </c>
      <c r="BG8">
        <v>0.77386069999999996</v>
      </c>
      <c r="BH8">
        <v>0</v>
      </c>
      <c r="BI8">
        <v>0</v>
      </c>
      <c r="BJ8">
        <v>90.983609999999999</v>
      </c>
      <c r="BK8">
        <v>100</v>
      </c>
      <c r="BL8">
        <v>99.226140000000001</v>
      </c>
      <c r="BM8">
        <v>100</v>
      </c>
      <c r="BN8">
        <v>100</v>
      </c>
      <c r="BO8">
        <v>4.2332305499171001</v>
      </c>
      <c r="BP8">
        <v>4.05223291045123</v>
      </c>
      <c r="BQ8">
        <v>4.1828688283319604</v>
      </c>
      <c r="BR8">
        <v>4.2908224076281298</v>
      </c>
      <c r="BS8">
        <v>3.65443377882033</v>
      </c>
      <c r="BT8">
        <v>4.9429009715357104</v>
      </c>
      <c r="BU8">
        <v>5.02501665195099</v>
      </c>
      <c r="BV8">
        <v>5.0783125997304399</v>
      </c>
      <c r="BW8">
        <v>5.13288856554649</v>
      </c>
      <c r="BX8">
        <v>4.6853297941294496</v>
      </c>
      <c r="BY8">
        <v>6.5636766506035302</v>
      </c>
      <c r="BZ8">
        <v>6.5089765633471197</v>
      </c>
      <c r="CA8">
        <v>6.6585074904336201</v>
      </c>
      <c r="CB8">
        <v>6.8015417240685396</v>
      </c>
      <c r="CC8">
        <v>6.1112997314731903</v>
      </c>
      <c r="CD8">
        <v>6.5636766506035302</v>
      </c>
      <c r="CE8">
        <v>6.5089765633471197</v>
      </c>
      <c r="CF8">
        <v>6.6368185409533798</v>
      </c>
      <c r="CG8">
        <v>6.7674875779762598</v>
      </c>
      <c r="CH8">
        <v>5.9446279206148303</v>
      </c>
      <c r="CI8" t="e">
        <v>#VALUE!</v>
      </c>
      <c r="CJ8">
        <v>9.2941121799340096E-2</v>
      </c>
      <c r="CK8">
        <v>0.92952640629599204</v>
      </c>
      <c r="CL8">
        <v>1.0340077086203401</v>
      </c>
      <c r="CM8">
        <v>2.0587055156023299</v>
      </c>
      <c r="CN8" t="e">
        <v>#VALUE!</v>
      </c>
      <c r="CO8" t="e">
        <v>#VALUE!</v>
      </c>
      <c r="CP8" t="e">
        <v>#VALUE!</v>
      </c>
      <c r="CQ8" t="e">
        <v>#VALUE!</v>
      </c>
      <c r="CR8" t="e">
        <v>#VALUE!</v>
      </c>
      <c r="CS8">
        <v>3.3128283000449401</v>
      </c>
      <c r="CT8">
        <v>3.36446860913611</v>
      </c>
      <c r="CU8">
        <v>3.55079087205069</v>
      </c>
      <c r="CV8">
        <v>3.4951937216537901</v>
      </c>
      <c r="CW8">
        <v>2.9136701750054002</v>
      </c>
      <c r="CX8">
        <v>9.9167919178145894E-2</v>
      </c>
      <c r="CY8">
        <v>9.9137196585962803E-2</v>
      </c>
      <c r="CZ8">
        <v>5.2673163023439599E-2</v>
      </c>
      <c r="DA8">
        <v>5.5724966332832797E-2</v>
      </c>
      <c r="DB8">
        <v>4.6297725238433299E-2</v>
      </c>
      <c r="DC8" t="e">
        <v>#VALUE!</v>
      </c>
      <c r="DD8" t="e">
        <v>#VALUE!</v>
      </c>
      <c r="DE8" t="e">
        <v>#VALUE!</v>
      </c>
      <c r="DF8" t="e">
        <v>#VALUE!</v>
      </c>
      <c r="DG8" t="e">
        <v>#VALUE!</v>
      </c>
      <c r="DH8" t="e">
        <v>#VALUE!</v>
      </c>
      <c r="DI8" t="e">
        <v>#VALUE!</v>
      </c>
      <c r="DJ8" t="e">
        <v>#VALUE!</v>
      </c>
      <c r="DK8" t="e">
        <v>#VALUE!</v>
      </c>
      <c r="DL8" t="e">
        <v>#VALUE!</v>
      </c>
      <c r="DM8">
        <v>1.2364999922525099</v>
      </c>
      <c r="DN8">
        <v>1.3352541165171901</v>
      </c>
      <c r="DO8">
        <v>1.26105749120823</v>
      </c>
      <c r="DP8">
        <v>1.3250158661362501</v>
      </c>
      <c r="DQ8">
        <v>0.87965677953023202</v>
      </c>
      <c r="DR8" t="e">
        <v>#VALUE!</v>
      </c>
      <c r="DS8" t="e">
        <v>#VALUE!</v>
      </c>
      <c r="DT8" t="e">
        <v>#VALUE!</v>
      </c>
      <c r="DU8" t="e">
        <v>#VALUE!</v>
      </c>
      <c r="DV8" t="e">
        <v>#VALUE!</v>
      </c>
      <c r="DW8" t="e">
        <v>#VALUE!</v>
      </c>
      <c r="DX8" t="e">
        <v>#VALUE!</v>
      </c>
      <c r="DY8" t="e">
        <v>#VALUE!</v>
      </c>
      <c r="DZ8" t="e">
        <v>#VALUE!</v>
      </c>
      <c r="EA8" t="e">
        <v>#VALUE!</v>
      </c>
      <c r="EB8" t="e">
        <v>#VALUE!</v>
      </c>
      <c r="EC8" t="e">
        <v>#VALUE!</v>
      </c>
      <c r="ED8" t="e">
        <v>#VALUE!</v>
      </c>
      <c r="EE8" t="e">
        <v>#VALUE!</v>
      </c>
      <c r="EF8" t="e">
        <v>#VALUE!</v>
      </c>
      <c r="EG8">
        <v>0.53922556053116799</v>
      </c>
      <c r="EH8">
        <v>0.46780364639001198</v>
      </c>
      <c r="EI8">
        <v>0.49884583804551602</v>
      </c>
      <c r="EJ8">
        <v>0.54486633747658797</v>
      </c>
      <c r="EK8">
        <v>0.37655483193925698</v>
      </c>
      <c r="EL8">
        <v>0.170444861087438</v>
      </c>
      <c r="EM8">
        <v>0.13321560791238801</v>
      </c>
      <c r="EN8">
        <v>0.16111791042463899</v>
      </c>
      <c r="EO8">
        <v>0.25385817996068299</v>
      </c>
      <c r="EP8">
        <v>0.20988302108089801</v>
      </c>
      <c r="EQ8">
        <v>0.25411779289399899</v>
      </c>
      <c r="ER8">
        <v>0.275725328004709</v>
      </c>
      <c r="ES8">
        <v>0.20139738803079801</v>
      </c>
      <c r="ET8">
        <v>0.21051653947959101</v>
      </c>
      <c r="EU8">
        <v>8.6422420445075504E-2</v>
      </c>
      <c r="EV8" t="e">
        <v>#VALUE!</v>
      </c>
      <c r="EW8" t="e">
        <v>#VALUE!</v>
      </c>
      <c r="EX8" t="e">
        <v>#VALUE!</v>
      </c>
      <c r="EY8" t="e">
        <v>#VALUE!</v>
      </c>
      <c r="EZ8" t="e">
        <v>#VALUE!</v>
      </c>
      <c r="FA8" t="e">
        <v>#VALUE!</v>
      </c>
      <c r="FB8" t="e">
        <v>#VALUE!</v>
      </c>
      <c r="FC8" t="e">
        <v>#VALUE!</v>
      </c>
      <c r="FD8" t="e">
        <v>#VALUE!</v>
      </c>
      <c r="FE8" t="e">
        <v>#VALUE!</v>
      </c>
      <c r="FF8" t="e">
        <v>#VALUE!</v>
      </c>
      <c r="FG8" t="e">
        <v>#VALUE!</v>
      </c>
      <c r="FH8" t="e">
        <v>#VALUE!</v>
      </c>
      <c r="FI8" t="e">
        <v>#VALUE!</v>
      </c>
      <c r="FJ8" t="e">
        <v>#VALUE!</v>
      </c>
      <c r="FK8" t="e">
        <v>#VALUE!</v>
      </c>
      <c r="FL8">
        <v>6.5058785259538093E-2</v>
      </c>
      <c r="FM8">
        <v>3.7181056251839699E-2</v>
      </c>
      <c r="FN8">
        <v>3.0958314629351599E-2</v>
      </c>
      <c r="FO8">
        <v>3.7038180190746603E-2</v>
      </c>
      <c r="FP8" t="e">
        <v>#VALUE!</v>
      </c>
      <c r="FQ8" t="e">
        <v>#VALUE!</v>
      </c>
      <c r="FR8" t="e">
        <v>#VALUE!</v>
      </c>
      <c r="FS8" t="e">
        <v>#VALUE!</v>
      </c>
      <c r="FT8" t="e">
        <v>#VALUE!</v>
      </c>
      <c r="FU8" t="e">
        <v>#VALUE!</v>
      </c>
      <c r="FV8" t="e">
        <v>#VALUE!</v>
      </c>
      <c r="FW8" t="e">
        <v>#VALUE!</v>
      </c>
      <c r="FX8" t="e">
        <v>#VALUE!</v>
      </c>
      <c r="FY8" t="e">
        <v>#VALUE!</v>
      </c>
      <c r="FZ8" t="e">
        <v>#VALUE!</v>
      </c>
      <c r="GA8" t="e">
        <v>#VALUE!</v>
      </c>
      <c r="GB8" t="e">
        <v>#VALUE!</v>
      </c>
      <c r="GC8" t="e">
        <v>#VALUE!</v>
      </c>
      <c r="GD8" t="e">
        <v>#VALUE!</v>
      </c>
      <c r="GE8" t="e">
        <v>#VALUE!</v>
      </c>
      <c r="GF8" t="e">
        <v>#VALUE!</v>
      </c>
      <c r="GG8" t="e">
        <v>#VALUE!</v>
      </c>
      <c r="GH8" t="e">
        <v>#VALUE!</v>
      </c>
      <c r="GI8" t="e">
        <v>#VALUE!</v>
      </c>
      <c r="GJ8">
        <v>0.18284085098470601</v>
      </c>
      <c r="GK8">
        <v>0.35627430023080398</v>
      </c>
      <c r="GL8">
        <v>0.34082634897519698</v>
      </c>
      <c r="GM8">
        <v>0.25076234849774798</v>
      </c>
      <c r="GN8">
        <v>0.16358529584246401</v>
      </c>
      <c r="GO8" t="e">
        <v>#VALUE!</v>
      </c>
      <c r="GP8" t="e">
        <v>#VALUE!</v>
      </c>
      <c r="GQ8" t="e">
        <v>#VALUE!</v>
      </c>
      <c r="GR8" t="e">
        <v>#VALUE!</v>
      </c>
      <c r="GS8" t="e">
        <v>#VALUE!</v>
      </c>
      <c r="GT8" t="e">
        <v>#VALUE!</v>
      </c>
      <c r="GU8" t="e">
        <v>#VALUE!</v>
      </c>
      <c r="GV8" t="e">
        <v>#VALUE!</v>
      </c>
      <c r="GW8" t="e">
        <v>#VALUE!</v>
      </c>
      <c r="GX8" t="e">
        <v>#VALUE!</v>
      </c>
      <c r="GY8" t="e">
        <v>#VALUE!</v>
      </c>
      <c r="GZ8" t="e">
        <v>#VALUE!</v>
      </c>
      <c r="HA8" t="e">
        <v>#VALUE!</v>
      </c>
      <c r="HB8" t="e">
        <v>#VALUE!</v>
      </c>
      <c r="HC8" t="e">
        <v>#VALUE!</v>
      </c>
      <c r="HD8">
        <v>3.3717092520569598</v>
      </c>
      <c r="HE8">
        <v>3.39544898306923</v>
      </c>
      <c r="HF8">
        <v>3.56938140017661</v>
      </c>
      <c r="HG8">
        <v>3.5168645418943401</v>
      </c>
      <c r="HH8">
        <v>2.9414488101484602</v>
      </c>
      <c r="HI8">
        <v>1.25819297457273</v>
      </c>
      <c r="HJ8">
        <v>1.36003841566368</v>
      </c>
      <c r="HK8">
        <v>1.2827464406884701</v>
      </c>
      <c r="HL8">
        <v>1.3683575066173399</v>
      </c>
      <c r="HM8">
        <v>0.90126238464150099</v>
      </c>
      <c r="HN8">
        <v>0.27890977268853501</v>
      </c>
      <c r="HO8">
        <v>0.29121551497126602</v>
      </c>
      <c r="HP8">
        <v>0.21998791615671801</v>
      </c>
      <c r="HQ8">
        <v>0.23837902264600699</v>
      </c>
      <c r="HR8">
        <v>9.2595450476866598E-2</v>
      </c>
      <c r="HS8">
        <v>0.98548119683282498</v>
      </c>
      <c r="HT8">
        <v>1.07501897547903</v>
      </c>
      <c r="HU8">
        <v>1.0813490526576699</v>
      </c>
      <c r="HV8">
        <v>1.13926597836014</v>
      </c>
      <c r="HW8">
        <v>0.80866693416463498</v>
      </c>
      <c r="HX8">
        <v>47.115384615384613</v>
      </c>
      <c r="HY8">
        <v>47.736625514403293</v>
      </c>
      <c r="HZ8">
        <v>44.609665427509292</v>
      </c>
      <c r="IA8">
        <v>41.573033707865171</v>
      </c>
      <c r="IB8">
        <v>32.075471698113205</v>
      </c>
    </row>
    <row r="9" spans="1:236" x14ac:dyDescent="0.3">
      <c r="A9" s="38" t="s">
        <v>26</v>
      </c>
      <c r="B9">
        <v>1.6890919211501201</v>
      </c>
      <c r="C9">
        <v>1.10277900308778</v>
      </c>
      <c r="D9">
        <v>2.6932353768398798</v>
      </c>
      <c r="E9">
        <v>2.6511846432646502</v>
      </c>
      <c r="F9">
        <v>2.0851924827043899</v>
      </c>
      <c r="G9" t="e">
        <v>#VALUE!</v>
      </c>
      <c r="H9" t="e">
        <v>#VALUE!</v>
      </c>
      <c r="I9" t="e">
        <v>#VALUE!</v>
      </c>
      <c r="J9" t="e">
        <v>#VALUE!</v>
      </c>
      <c r="K9" t="e">
        <v>#VALUE!</v>
      </c>
      <c r="L9" t="e">
        <v>#VALUE!</v>
      </c>
      <c r="M9" t="e">
        <v>#VALUE!</v>
      </c>
      <c r="N9" t="e">
        <v>#VALUE!</v>
      </c>
      <c r="O9" t="e">
        <v>#VALUE!</v>
      </c>
      <c r="P9" t="e">
        <v>#VALUE!</v>
      </c>
      <c r="Q9">
        <v>2.5909090909090899</v>
      </c>
      <c r="R9">
        <v>2.8285714285714301</v>
      </c>
      <c r="S9">
        <v>2.36708860759494</v>
      </c>
      <c r="T9">
        <v>2.4567901234567899</v>
      </c>
      <c r="U9">
        <v>1.93220338983051</v>
      </c>
      <c r="V9">
        <v>123.09090909090899</v>
      </c>
      <c r="W9">
        <v>159.027777777778</v>
      </c>
      <c r="X9">
        <v>134.81818181818201</v>
      </c>
      <c r="Y9">
        <v>115.329545454545</v>
      </c>
      <c r="Z9">
        <v>37.765625</v>
      </c>
      <c r="AA9" t="e">
        <v>#VALUE!</v>
      </c>
      <c r="AB9">
        <v>63.8888888888889</v>
      </c>
      <c r="AC9">
        <v>53.409090909090899</v>
      </c>
      <c r="AD9">
        <v>44.318181818181799</v>
      </c>
      <c r="AE9">
        <v>48.4375</v>
      </c>
      <c r="AF9" t="e">
        <v>#VALUE!</v>
      </c>
      <c r="AG9" t="e">
        <v>#VALUE!</v>
      </c>
      <c r="AH9" t="e">
        <v>#VALUE!</v>
      </c>
      <c r="AI9" t="e">
        <v>#VALUE!</v>
      </c>
      <c r="AJ9" t="e">
        <v>#VALUE!</v>
      </c>
      <c r="AK9">
        <v>0.41045286632918299</v>
      </c>
      <c r="AL9">
        <v>0.47240859920580602</v>
      </c>
      <c r="AM9">
        <v>0.53115843942223695</v>
      </c>
      <c r="AN9">
        <v>0.47199657973492898</v>
      </c>
      <c r="AO9">
        <v>0.44657314765889999</v>
      </c>
      <c r="AP9">
        <v>45.454549999999998</v>
      </c>
      <c r="AQ9">
        <v>29.16667</v>
      </c>
      <c r="AR9">
        <v>37.579620000000006</v>
      </c>
      <c r="AS9">
        <v>50</v>
      </c>
      <c r="AT9">
        <v>55.862069999999996</v>
      </c>
      <c r="AU9">
        <v>78.571429999999992</v>
      </c>
      <c r="AV9">
        <v>40.625</v>
      </c>
      <c r="AW9">
        <v>75.581400000000002</v>
      </c>
      <c r="AX9">
        <v>77.142859999999999</v>
      </c>
      <c r="AY9">
        <v>64.44444</v>
      </c>
      <c r="AZ9">
        <v>21.428570000000001</v>
      </c>
      <c r="BA9">
        <v>59.375</v>
      </c>
      <c r="BB9">
        <v>24.418599999999998</v>
      </c>
      <c r="BC9">
        <v>22.857143000000001</v>
      </c>
      <c r="BD9">
        <v>31.111111000000001</v>
      </c>
      <c r="BE9">
        <v>0</v>
      </c>
      <c r="BF9">
        <v>0</v>
      </c>
      <c r="BG9">
        <v>0</v>
      </c>
      <c r="BH9">
        <v>0</v>
      </c>
      <c r="BI9">
        <v>0</v>
      </c>
      <c r="BJ9">
        <v>100</v>
      </c>
      <c r="BK9">
        <v>100</v>
      </c>
      <c r="BL9">
        <v>100</v>
      </c>
      <c r="BM9">
        <v>100</v>
      </c>
      <c r="BN9">
        <v>100</v>
      </c>
      <c r="BO9">
        <v>4.5936516623341097</v>
      </c>
      <c r="BP9">
        <v>4.6898534848692304</v>
      </c>
      <c r="BQ9">
        <v>4.9003649572503098</v>
      </c>
      <c r="BR9">
        <v>5.0038477982043599</v>
      </c>
      <c r="BS9">
        <v>3.8214389200429499</v>
      </c>
      <c r="BT9">
        <v>5.3564099055958403</v>
      </c>
      <c r="BU9">
        <v>5.7579077091606203</v>
      </c>
      <c r="BV9">
        <v>5.6474136010828797</v>
      </c>
      <c r="BW9">
        <v>5.5681915348439501</v>
      </c>
      <c r="BX9">
        <v>5.1918389609504203</v>
      </c>
      <c r="BY9">
        <v>7.3573676289506098</v>
      </c>
      <c r="BZ9">
        <v>7.7365466246747898</v>
      </c>
      <c r="CA9">
        <v>7.7617668728475202</v>
      </c>
      <c r="CB9">
        <v>7.7708422402736197</v>
      </c>
      <c r="CC9">
        <v>6.6679166169527404</v>
      </c>
      <c r="CD9">
        <v>7.3573676289506098</v>
      </c>
      <c r="CE9">
        <v>7.7365466246747898</v>
      </c>
      <c r="CF9">
        <v>7.7377790723574904</v>
      </c>
      <c r="CG9">
        <v>7.7469003847798197</v>
      </c>
      <c r="CH9">
        <v>6.4940598953450701</v>
      </c>
      <c r="CI9" t="e">
        <v>#VALUE!</v>
      </c>
      <c r="CJ9">
        <v>7.5311515815418298E-2</v>
      </c>
      <c r="CK9">
        <v>0.85328033171701201</v>
      </c>
      <c r="CL9">
        <v>0.45489525438221501</v>
      </c>
      <c r="CM9">
        <v>1.3704000409074599</v>
      </c>
      <c r="CN9" t="e">
        <v>#VALUE!</v>
      </c>
      <c r="CO9" t="e">
        <v>#VALUE!</v>
      </c>
      <c r="CP9" t="e">
        <v>#VALUE!</v>
      </c>
      <c r="CQ9" t="e">
        <v>#VALUE!</v>
      </c>
      <c r="CR9" t="e">
        <v>#VALUE!</v>
      </c>
      <c r="CS9">
        <v>3.89930223012724</v>
      </c>
      <c r="CT9">
        <v>4.4125701766397398</v>
      </c>
      <c r="CU9">
        <v>4.8523893562702396</v>
      </c>
      <c r="CV9">
        <v>4.9901667379221903</v>
      </c>
      <c r="CW9">
        <v>3.75325981353014</v>
      </c>
      <c r="CX9" t="e">
        <v>#VALUE!</v>
      </c>
      <c r="CY9" t="e">
        <v>#VALUE!</v>
      </c>
      <c r="CZ9" t="e">
        <v>#VALUE!</v>
      </c>
      <c r="DA9" t="e">
        <v>#VALUE!</v>
      </c>
      <c r="DB9" t="e">
        <v>#VALUE!</v>
      </c>
      <c r="DC9" t="e">
        <v>#VALUE!</v>
      </c>
      <c r="DD9" t="e">
        <v>#VALUE!</v>
      </c>
      <c r="DE9" t="e">
        <v>#VALUE!</v>
      </c>
      <c r="DF9" t="e">
        <v>#VALUE!</v>
      </c>
      <c r="DG9" t="e">
        <v>#VALUE!</v>
      </c>
      <c r="DH9" t="e">
        <v>#VALUE!</v>
      </c>
      <c r="DI9" t="e">
        <v>#VALUE!</v>
      </c>
      <c r="DJ9" t="e">
        <v>#VALUE!</v>
      </c>
      <c r="DK9">
        <v>4.1043180846515599E-2</v>
      </c>
      <c r="DL9" t="e">
        <v>#VALUE!</v>
      </c>
      <c r="DM9">
        <v>1.09112053632508</v>
      </c>
      <c r="DN9">
        <v>1.19813775160893</v>
      </c>
      <c r="DO9">
        <v>1.33303634151774</v>
      </c>
      <c r="DP9">
        <v>1.2176143651133</v>
      </c>
      <c r="DQ9">
        <v>0.75337912696654097</v>
      </c>
      <c r="DR9" t="e">
        <v>#VALUE!</v>
      </c>
      <c r="DS9" t="e">
        <v>#VALUE!</v>
      </c>
      <c r="DT9" t="e">
        <v>#VALUE!</v>
      </c>
      <c r="DU9" t="e">
        <v>#VALUE!</v>
      </c>
      <c r="DV9" t="e">
        <v>#VALUE!</v>
      </c>
      <c r="DW9" t="e">
        <v>#VALUE!</v>
      </c>
      <c r="DX9" t="e">
        <v>#VALUE!</v>
      </c>
      <c r="DY9" t="e">
        <v>#VALUE!</v>
      </c>
      <c r="DZ9" t="e">
        <v>#VALUE!</v>
      </c>
      <c r="EA9" t="e">
        <v>#VALUE!</v>
      </c>
      <c r="EB9">
        <v>7.18292516076071E-2</v>
      </c>
      <c r="EC9">
        <v>9.2427769409831606E-2</v>
      </c>
      <c r="ED9">
        <v>5.1402429621506797E-2</v>
      </c>
      <c r="EE9">
        <v>4.44634459170586E-2</v>
      </c>
      <c r="EF9" t="e">
        <v>#VALUE!</v>
      </c>
      <c r="EG9">
        <v>0.56095225064988397</v>
      </c>
      <c r="EH9">
        <v>0.58537587292893301</v>
      </c>
      <c r="EI9">
        <v>0.69907304285249205</v>
      </c>
      <c r="EJ9">
        <v>0.66695168875587896</v>
      </c>
      <c r="EK9">
        <v>0.41248359440249499</v>
      </c>
      <c r="EL9" t="e">
        <v>#VALUE!</v>
      </c>
      <c r="EM9">
        <v>4.1079008626591799E-2</v>
      </c>
      <c r="EN9">
        <v>8.9097544677278401E-2</v>
      </c>
      <c r="EO9">
        <v>0.215476699444207</v>
      </c>
      <c r="EP9">
        <v>0.129540302374337</v>
      </c>
      <c r="EQ9">
        <v>0.17786290874264599</v>
      </c>
      <c r="ER9">
        <v>0.208818293851842</v>
      </c>
      <c r="ES9">
        <v>0.19532923256172599</v>
      </c>
      <c r="ET9">
        <v>0.136810602821719</v>
      </c>
      <c r="EU9">
        <v>7.8405972489730497E-2</v>
      </c>
      <c r="EV9">
        <v>3.4204405527431897E-2</v>
      </c>
      <c r="EW9" t="e">
        <v>#VALUE!</v>
      </c>
      <c r="EX9" t="e">
        <v>#VALUE!</v>
      </c>
      <c r="EY9" t="e">
        <v>#VALUE!</v>
      </c>
      <c r="EZ9" t="e">
        <v>#VALUE!</v>
      </c>
      <c r="FA9" t="e">
        <v>#VALUE!</v>
      </c>
      <c r="FB9" t="e">
        <v>#VALUE!</v>
      </c>
      <c r="FC9" t="e">
        <v>#VALUE!</v>
      </c>
      <c r="FD9" t="e">
        <v>#VALUE!</v>
      </c>
      <c r="FE9" t="e">
        <v>#VALUE!</v>
      </c>
      <c r="FF9" t="e">
        <v>#VALUE!</v>
      </c>
      <c r="FG9" t="e">
        <v>#VALUE!</v>
      </c>
      <c r="FH9">
        <v>6.8536572828675701E-2</v>
      </c>
      <c r="FI9">
        <v>0.11970927746900401</v>
      </c>
      <c r="FJ9" t="e">
        <v>#VALUE!</v>
      </c>
      <c r="FK9">
        <v>3.7624846080175099E-2</v>
      </c>
      <c r="FL9" t="e">
        <v>#VALUE!</v>
      </c>
      <c r="FM9" t="e">
        <v>#VALUE!</v>
      </c>
      <c r="FN9" t="e">
        <v>#VALUE!</v>
      </c>
      <c r="FO9" t="e">
        <v>#VALUE!</v>
      </c>
      <c r="FP9" t="e">
        <v>#VALUE!</v>
      </c>
      <c r="FQ9" t="e">
        <v>#VALUE!</v>
      </c>
      <c r="FR9" t="e">
        <v>#VALUE!</v>
      </c>
      <c r="FS9" t="e">
        <v>#VALUE!</v>
      </c>
      <c r="FT9" t="e">
        <v>#VALUE!</v>
      </c>
      <c r="FU9" t="e">
        <v>#VALUE!</v>
      </c>
      <c r="FV9" t="e">
        <v>#VALUE!</v>
      </c>
      <c r="FW9" t="e">
        <v>#VALUE!</v>
      </c>
      <c r="FX9" t="e">
        <v>#VALUE!</v>
      </c>
      <c r="FY9" t="e">
        <v>#VALUE!</v>
      </c>
      <c r="FZ9">
        <v>5.8147489396634298E-2</v>
      </c>
      <c r="GA9">
        <v>8.90045186909489E-2</v>
      </c>
      <c r="GB9">
        <v>5.8256086904374303E-2</v>
      </c>
      <c r="GC9" t="e">
        <v>#VALUE!</v>
      </c>
      <c r="GD9" t="e">
        <v>#VALUE!</v>
      </c>
      <c r="GE9" t="e">
        <v>#VALUE!</v>
      </c>
      <c r="GF9" t="e">
        <v>#VALUE!</v>
      </c>
      <c r="GG9" t="e">
        <v>#VALUE!</v>
      </c>
      <c r="GH9">
        <v>4.7883710987601497E-2</v>
      </c>
      <c r="GI9" t="e">
        <v>#VALUE!</v>
      </c>
      <c r="GJ9">
        <v>0.14365850321521401</v>
      </c>
      <c r="GK9">
        <v>0.20197179241407601</v>
      </c>
      <c r="GL9">
        <v>0.263865805390401</v>
      </c>
      <c r="GM9">
        <v>0.140230867892262</v>
      </c>
      <c r="GN9">
        <v>9.5450749117932804E-2</v>
      </c>
      <c r="GO9">
        <v>3.7624846080175099E-2</v>
      </c>
      <c r="GP9" t="e">
        <v>#VALUE!</v>
      </c>
      <c r="GQ9" t="e">
        <v>#VALUE!</v>
      </c>
      <c r="GR9" t="e">
        <v>#VALUE!</v>
      </c>
      <c r="GS9" t="e">
        <v>#VALUE!</v>
      </c>
      <c r="GT9" t="e">
        <v>#VALUE!</v>
      </c>
      <c r="GU9" t="e">
        <v>#VALUE!</v>
      </c>
      <c r="GV9" t="e">
        <v>#VALUE!</v>
      </c>
      <c r="GW9" t="e">
        <v>#VALUE!</v>
      </c>
      <c r="GX9" t="e">
        <v>#VALUE!</v>
      </c>
      <c r="GY9" t="e">
        <v>#VALUE!</v>
      </c>
      <c r="GZ9" t="e">
        <v>#VALUE!</v>
      </c>
      <c r="HA9" t="e">
        <v>#VALUE!</v>
      </c>
      <c r="HB9" t="e">
        <v>#VALUE!</v>
      </c>
      <c r="HC9" t="e">
        <v>#VALUE!</v>
      </c>
      <c r="HD9">
        <v>3.9027226706799798</v>
      </c>
      <c r="HE9">
        <v>4.4194166780774999</v>
      </c>
      <c r="HF9">
        <v>4.8558161849116699</v>
      </c>
      <c r="HG9">
        <v>5.0072680632748998</v>
      </c>
      <c r="HH9">
        <v>3.7566687688557798</v>
      </c>
      <c r="HI9">
        <v>1.0979614174305701</v>
      </c>
      <c r="HJ9">
        <v>1.20156100232781</v>
      </c>
      <c r="HK9">
        <v>1.33646317015918</v>
      </c>
      <c r="HL9">
        <v>1.22103463018384</v>
      </c>
      <c r="HM9">
        <v>0.75678808229218197</v>
      </c>
      <c r="HN9">
        <v>0.28731700643042801</v>
      </c>
      <c r="HO9">
        <v>0.31836231685608701</v>
      </c>
      <c r="HP9">
        <v>0.25358531946610002</v>
      </c>
      <c r="HQ9">
        <v>0.19495510902094901</v>
      </c>
      <c r="HR9">
        <v>9.8859704443573296E-2</v>
      </c>
      <c r="HS9">
        <v>0.87221234094951405</v>
      </c>
      <c r="HT9">
        <v>0.94824044913049399</v>
      </c>
      <c r="HU9">
        <v>1.1308534516731501</v>
      </c>
      <c r="HV9">
        <v>1.0739632321504899</v>
      </c>
      <c r="HW9">
        <v>0.67497315447681105</v>
      </c>
      <c r="HX9" t="e">
        <v>#VALUE!</v>
      </c>
      <c r="HY9">
        <v>63.888888888888886</v>
      </c>
      <c r="HZ9">
        <v>53.409090909090907</v>
      </c>
      <c r="IA9">
        <v>44.31818181818182</v>
      </c>
      <c r="IB9">
        <v>48.4375</v>
      </c>
    </row>
    <row r="10" spans="1:236" x14ac:dyDescent="0.3">
      <c r="A10" s="38" t="s">
        <v>27</v>
      </c>
      <c r="B10">
        <v>2.3837902264600701</v>
      </c>
      <c r="C10">
        <v>2.6519787841697302</v>
      </c>
      <c r="D10">
        <v>2.8063890132855702</v>
      </c>
      <c r="E10">
        <v>1.7018690168667401</v>
      </c>
      <c r="F10">
        <v>1.7469700987350101</v>
      </c>
      <c r="G10" t="e">
        <v>#VALUE!</v>
      </c>
      <c r="H10" t="e">
        <v>#VALUE!</v>
      </c>
      <c r="I10" t="e">
        <v>#VALUE!</v>
      </c>
      <c r="J10" t="e">
        <v>#VALUE!</v>
      </c>
      <c r="K10" t="e">
        <v>#VALUE!</v>
      </c>
      <c r="L10" t="e">
        <v>#VALUE!</v>
      </c>
      <c r="M10" t="e">
        <v>#VALUE!</v>
      </c>
      <c r="N10" t="e">
        <v>#VALUE!</v>
      </c>
      <c r="O10" t="e">
        <v>#VALUE!</v>
      </c>
      <c r="P10" t="e">
        <v>#VALUE!</v>
      </c>
      <c r="Q10">
        <v>2.4249999999999998</v>
      </c>
      <c r="R10">
        <v>3.1346153846153801</v>
      </c>
      <c r="S10">
        <v>2.0638297872340399</v>
      </c>
      <c r="T10">
        <v>1.37037037037037</v>
      </c>
      <c r="U10">
        <v>2.21428571428571</v>
      </c>
      <c r="V10">
        <v>123</v>
      </c>
      <c r="W10">
        <v>204.357142857143</v>
      </c>
      <c r="X10">
        <v>105.92452830188699</v>
      </c>
      <c r="Y10">
        <v>95.322580645161295</v>
      </c>
      <c r="Z10">
        <v>48.941176470588204</v>
      </c>
      <c r="AA10">
        <v>42.857142857142897</v>
      </c>
      <c r="AB10">
        <v>42.857142857142897</v>
      </c>
      <c r="AC10">
        <v>41.509433962264197</v>
      </c>
      <c r="AD10">
        <v>61.290322580645203</v>
      </c>
      <c r="AE10">
        <v>29.411764705882401</v>
      </c>
      <c r="AF10" t="e">
        <v>#VALUE!</v>
      </c>
      <c r="AG10" t="e">
        <v>#VALUE!</v>
      </c>
      <c r="AH10" t="e">
        <v>#VALUE!</v>
      </c>
      <c r="AI10" t="e">
        <v>#VALUE!</v>
      </c>
      <c r="AJ10" t="e">
        <v>#VALUE!</v>
      </c>
      <c r="AK10">
        <v>0.20267431226673899</v>
      </c>
      <c r="AL10">
        <v>0.15928639694170099</v>
      </c>
      <c r="AM10">
        <v>0.15765984282526399</v>
      </c>
      <c r="AN10">
        <v>0.18763531392831401</v>
      </c>
      <c r="AO10">
        <v>0.145061948586241</v>
      </c>
      <c r="AP10">
        <v>11.290319999999999</v>
      </c>
      <c r="AQ10">
        <v>14.705879999999999</v>
      </c>
      <c r="AR10">
        <v>34.666669999999996</v>
      </c>
      <c r="AS10">
        <v>54.651159999999997</v>
      </c>
      <c r="AT10">
        <v>68.656720000000007</v>
      </c>
      <c r="AU10">
        <v>15.384619999999998</v>
      </c>
      <c r="AV10">
        <v>21.739129999999999</v>
      </c>
      <c r="AW10">
        <v>50</v>
      </c>
      <c r="AX10">
        <v>82.758620000000008</v>
      </c>
      <c r="AY10">
        <v>55.555560000000007</v>
      </c>
      <c r="AZ10">
        <v>84.615380000000002</v>
      </c>
      <c r="BA10">
        <v>78.260870000000011</v>
      </c>
      <c r="BB10">
        <v>50</v>
      </c>
      <c r="BC10">
        <v>17.241379000000002</v>
      </c>
      <c r="BD10">
        <v>38.888888999999999</v>
      </c>
      <c r="BE10">
        <v>0</v>
      </c>
      <c r="BF10">
        <v>0</v>
      </c>
      <c r="BG10">
        <v>0</v>
      </c>
      <c r="BH10">
        <v>0</v>
      </c>
      <c r="BI10">
        <v>0</v>
      </c>
      <c r="BJ10">
        <v>100</v>
      </c>
      <c r="BK10">
        <v>100</v>
      </c>
      <c r="BL10">
        <v>100</v>
      </c>
      <c r="BM10">
        <v>100</v>
      </c>
      <c r="BN10">
        <v>100</v>
      </c>
      <c r="BO10">
        <v>3.7445315010257301</v>
      </c>
      <c r="BP10">
        <v>3.6170264905530898</v>
      </c>
      <c r="BQ10">
        <v>3.6455806733288099</v>
      </c>
      <c r="BR10">
        <v>3.7310560500360799</v>
      </c>
      <c r="BS10">
        <v>2.7823357351787101</v>
      </c>
      <c r="BT10">
        <v>5.1360636693937103</v>
      </c>
      <c r="BU10">
        <v>5.0898130222755897</v>
      </c>
      <c r="BV10">
        <v>5.2658387503638302</v>
      </c>
      <c r="BW10">
        <v>5.3812845802261204</v>
      </c>
      <c r="BX10">
        <v>4.4065539463984198</v>
      </c>
      <c r="BY10">
        <v>6.6684792011666101</v>
      </c>
      <c r="BZ10">
        <v>6.56505011395104</v>
      </c>
      <c r="CA10">
        <v>6.6944794799650698</v>
      </c>
      <c r="CB10">
        <v>6.8318498917488597</v>
      </c>
      <c r="CC10">
        <v>5.6455256712087696</v>
      </c>
      <c r="CD10">
        <v>6.6684792011666101</v>
      </c>
      <c r="CE10">
        <v>6.56505011395104</v>
      </c>
      <c r="CF10">
        <v>6.6629475114000201</v>
      </c>
      <c r="CG10">
        <v>6.7957661775318696</v>
      </c>
      <c r="CH10">
        <v>5.40534113338565</v>
      </c>
      <c r="CI10" t="e">
        <v>#VALUE!</v>
      </c>
      <c r="CJ10">
        <v>0.14213247727105599</v>
      </c>
      <c r="CK10">
        <v>0.88532065586494602</v>
      </c>
      <c r="CL10">
        <v>1.0223719028145299</v>
      </c>
      <c r="CM10">
        <v>1.75738983615134</v>
      </c>
      <c r="CN10" t="e">
        <v>#VALUE!</v>
      </c>
      <c r="CO10" t="e">
        <v>#VALUE!</v>
      </c>
      <c r="CP10" t="e">
        <v>#VALUE!</v>
      </c>
      <c r="CQ10" t="e">
        <v>#VALUE!</v>
      </c>
      <c r="CR10" t="e">
        <v>#VALUE!</v>
      </c>
      <c r="CS10">
        <v>2.4147902815195601</v>
      </c>
      <c r="CT10">
        <v>2.4358565932315499</v>
      </c>
      <c r="CU10">
        <v>2.3600465702920301</v>
      </c>
      <c r="CV10">
        <v>2.3406302622083199</v>
      </c>
      <c r="CW10">
        <v>1.6812917647618399</v>
      </c>
      <c r="CX10" t="e">
        <v>#VALUE!</v>
      </c>
      <c r="CY10" t="e">
        <v>#VALUE!</v>
      </c>
      <c r="CZ10">
        <v>2.9106432521587299E-2</v>
      </c>
      <c r="DA10">
        <v>2.4055809477988899E-2</v>
      </c>
      <c r="DB10" t="e">
        <v>#VALUE!</v>
      </c>
      <c r="DC10" t="e">
        <v>#VALUE!</v>
      </c>
      <c r="DD10" t="e">
        <v>#VALUE!</v>
      </c>
      <c r="DE10" t="e">
        <v>#VALUE!</v>
      </c>
      <c r="DF10" t="e">
        <v>#VALUE!</v>
      </c>
      <c r="DG10" t="e">
        <v>#VALUE!</v>
      </c>
      <c r="DH10" t="e">
        <v>#VALUE!</v>
      </c>
      <c r="DI10" t="e">
        <v>#VALUE!</v>
      </c>
      <c r="DJ10" t="e">
        <v>#VALUE!</v>
      </c>
      <c r="DK10" t="e">
        <v>#VALUE!</v>
      </c>
      <c r="DL10" t="e">
        <v>#VALUE!</v>
      </c>
      <c r="DM10">
        <v>0.83788526656615303</v>
      </c>
      <c r="DN10">
        <v>0.86749822334403404</v>
      </c>
      <c r="DO10">
        <v>0.73008634908314696</v>
      </c>
      <c r="DP10">
        <v>0.76497474140004795</v>
      </c>
      <c r="DQ10">
        <v>0.40427100425673601</v>
      </c>
      <c r="DR10" t="e">
        <v>#VALUE!</v>
      </c>
      <c r="DS10" t="e">
        <v>#VALUE!</v>
      </c>
      <c r="DT10" t="e">
        <v>#VALUE!</v>
      </c>
      <c r="DU10" t="e">
        <v>#VALUE!</v>
      </c>
      <c r="DV10" t="e">
        <v>#VALUE!</v>
      </c>
      <c r="DW10" t="e">
        <v>#VALUE!</v>
      </c>
      <c r="DX10" t="e">
        <v>#VALUE!</v>
      </c>
      <c r="DY10" t="e">
        <v>#VALUE!</v>
      </c>
      <c r="DZ10" t="e">
        <v>#VALUE!</v>
      </c>
      <c r="EA10" t="e">
        <v>#VALUE!</v>
      </c>
      <c r="EB10">
        <v>4.4489483180503699E-2</v>
      </c>
      <c r="EC10" t="e">
        <v>#VALUE!</v>
      </c>
      <c r="ED10">
        <v>2.4255360434656099E-2</v>
      </c>
      <c r="EE10">
        <v>2.4055809477988899E-2</v>
      </c>
      <c r="EF10" t="e">
        <v>#VALUE!</v>
      </c>
      <c r="EG10">
        <v>0.51162905657579305</v>
      </c>
      <c r="EH10">
        <v>0.44110079153086501</v>
      </c>
      <c r="EI10">
        <v>0.35170272630251298</v>
      </c>
      <c r="EJ10">
        <v>0.37767620880442598</v>
      </c>
      <c r="EK10">
        <v>0.17835485481914801</v>
      </c>
      <c r="EL10" t="e">
        <v>#VALUE!</v>
      </c>
      <c r="EM10" t="e">
        <v>#VALUE!</v>
      </c>
      <c r="EN10" t="e">
        <v>#VALUE!</v>
      </c>
      <c r="EO10">
        <v>5.7733942747173403E-2</v>
      </c>
      <c r="EP10">
        <v>3.0914841501985701E-2</v>
      </c>
      <c r="EQ10">
        <v>5.4376034998393399E-2</v>
      </c>
      <c r="ER10">
        <v>0.117626877741564</v>
      </c>
      <c r="ES10">
        <v>6.54894731735714E-2</v>
      </c>
      <c r="ET10">
        <v>6.2545104642771202E-2</v>
      </c>
      <c r="EU10">
        <v>3.0914841501985701E-2</v>
      </c>
      <c r="EV10" t="e">
        <v>#VALUE!</v>
      </c>
      <c r="EW10" t="e">
        <v>#VALUE!</v>
      </c>
      <c r="EX10" t="e">
        <v>#VALUE!</v>
      </c>
      <c r="EY10" t="e">
        <v>#VALUE!</v>
      </c>
      <c r="EZ10" t="e">
        <v>#VALUE!</v>
      </c>
      <c r="FA10" t="e">
        <v>#VALUE!</v>
      </c>
      <c r="FB10" t="e">
        <v>#VALUE!</v>
      </c>
      <c r="FC10" t="e">
        <v>#VALUE!</v>
      </c>
      <c r="FD10" t="e">
        <v>#VALUE!</v>
      </c>
      <c r="FE10" t="e">
        <v>#VALUE!</v>
      </c>
      <c r="FF10" t="e">
        <v>#VALUE!</v>
      </c>
      <c r="FG10" t="e">
        <v>#VALUE!</v>
      </c>
      <c r="FH10" t="e">
        <v>#VALUE!</v>
      </c>
      <c r="FI10" t="e">
        <v>#VALUE!</v>
      </c>
      <c r="FJ10" t="e">
        <v>#VALUE!</v>
      </c>
      <c r="FK10" t="e">
        <v>#VALUE!</v>
      </c>
      <c r="FL10" t="e">
        <v>#VALUE!</v>
      </c>
      <c r="FM10" t="e">
        <v>#VALUE!</v>
      </c>
      <c r="FN10" t="e">
        <v>#VALUE!</v>
      </c>
      <c r="FO10" t="e">
        <v>#VALUE!</v>
      </c>
      <c r="FP10" t="e">
        <v>#VALUE!</v>
      </c>
      <c r="FQ10" t="e">
        <v>#VALUE!</v>
      </c>
      <c r="FR10" t="e">
        <v>#VALUE!</v>
      </c>
      <c r="FS10" t="e">
        <v>#VALUE!</v>
      </c>
      <c r="FT10" t="e">
        <v>#VALUE!</v>
      </c>
      <c r="FU10" t="e">
        <v>#VALUE!</v>
      </c>
      <c r="FV10" t="e">
        <v>#VALUE!</v>
      </c>
      <c r="FW10" t="e">
        <v>#VALUE!</v>
      </c>
      <c r="FX10" t="e">
        <v>#VALUE!</v>
      </c>
      <c r="FY10" t="e">
        <v>#VALUE!</v>
      </c>
      <c r="FZ10" t="e">
        <v>#VALUE!</v>
      </c>
      <c r="GA10" t="e">
        <v>#VALUE!</v>
      </c>
      <c r="GB10" t="e">
        <v>#VALUE!</v>
      </c>
      <c r="GC10" t="e">
        <v>#VALUE!</v>
      </c>
      <c r="GD10" t="e">
        <v>#VALUE!</v>
      </c>
      <c r="GE10" t="e">
        <v>#VALUE!</v>
      </c>
      <c r="GF10" t="e">
        <v>#VALUE!</v>
      </c>
      <c r="GG10" t="e">
        <v>#VALUE!</v>
      </c>
      <c r="GH10" t="e">
        <v>#VALUE!</v>
      </c>
      <c r="GI10" t="e">
        <v>#VALUE!</v>
      </c>
      <c r="GJ10">
        <v>0.19278776044884899</v>
      </c>
      <c r="GK10">
        <v>0.28426495454211298</v>
      </c>
      <c r="GL10">
        <v>0.232851460172698</v>
      </c>
      <c r="GM10">
        <v>0.24296367572768801</v>
      </c>
      <c r="GN10">
        <v>0.14268388385531899</v>
      </c>
      <c r="GO10" t="e">
        <v>#VALUE!</v>
      </c>
      <c r="GP10" t="e">
        <v>#VALUE!</v>
      </c>
      <c r="GQ10" t="e">
        <v>#VALUE!</v>
      </c>
      <c r="GR10" t="e">
        <v>#VALUE!</v>
      </c>
      <c r="GS10" t="e">
        <v>#VALUE!</v>
      </c>
      <c r="GT10" t="e">
        <v>#VALUE!</v>
      </c>
      <c r="GU10" t="e">
        <v>#VALUE!</v>
      </c>
      <c r="GV10">
        <v>3.1531968565052901E-2</v>
      </c>
      <c r="GW10" t="e">
        <v>#VALUE!</v>
      </c>
      <c r="GX10" t="e">
        <v>#VALUE!</v>
      </c>
      <c r="GY10" t="e">
        <v>#VALUE!</v>
      </c>
      <c r="GZ10" t="e">
        <v>#VALUE!</v>
      </c>
      <c r="HA10" t="e">
        <v>#VALUE!</v>
      </c>
      <c r="HB10" t="e">
        <v>#VALUE!</v>
      </c>
      <c r="HC10" t="e">
        <v>#VALUE!</v>
      </c>
      <c r="HD10">
        <v>2.4197335574285099</v>
      </c>
      <c r="HE10">
        <v>2.4456588330433502</v>
      </c>
      <c r="HF10">
        <v>2.3745997865528299</v>
      </c>
      <c r="HG10">
        <v>2.3502525859995198</v>
      </c>
      <c r="HH10">
        <v>1.6860478942236801</v>
      </c>
      <c r="HI10">
        <v>0.86260164611087797</v>
      </c>
      <c r="HJ10">
        <v>0.86749822334403404</v>
      </c>
      <c r="HK10">
        <v>0.73736295721354395</v>
      </c>
      <c r="HL10">
        <v>0.77219148424344497</v>
      </c>
      <c r="HM10">
        <v>0.39951487479489201</v>
      </c>
      <c r="HN10">
        <v>9.8865518178897105E-2</v>
      </c>
      <c r="HO10">
        <v>0.14213247727105599</v>
      </c>
      <c r="HP10">
        <v>9.7021441738624203E-2</v>
      </c>
      <c r="HQ10">
        <v>8.9006495068559094E-2</v>
      </c>
      <c r="HR10">
        <v>4.0427100425673601E-2</v>
      </c>
      <c r="HS10">
        <v>0.78845250747670503</v>
      </c>
      <c r="HT10">
        <v>0.752321905555419</v>
      </c>
      <c r="HU10">
        <v>0.64761812360531701</v>
      </c>
      <c r="HV10">
        <v>0.675968246331489</v>
      </c>
      <c r="HW10">
        <v>0.35670970963829601</v>
      </c>
      <c r="HX10">
        <v>45.238095238095241</v>
      </c>
      <c r="HY10">
        <v>42.857142857142854</v>
      </c>
      <c r="HZ10">
        <v>41.509433962264154</v>
      </c>
      <c r="IA10">
        <v>64.516129032258064</v>
      </c>
      <c r="IB10">
        <v>29.411764705882355</v>
      </c>
    </row>
    <row r="11" spans="1:236" x14ac:dyDescent="0.3">
      <c r="A11" s="38" t="s">
        <v>28</v>
      </c>
      <c r="B11">
        <v>1.7401961930869301</v>
      </c>
      <c r="C11">
        <v>2.5165737036828402</v>
      </c>
      <c r="D11">
        <v>2.7280089796962299</v>
      </c>
      <c r="E11">
        <v>2.5975071985180098</v>
      </c>
      <c r="F11">
        <v>1.8690979429055801</v>
      </c>
      <c r="G11" t="e">
        <v>#VALUE!</v>
      </c>
      <c r="H11" t="e">
        <v>#VALUE!</v>
      </c>
      <c r="I11" t="e">
        <v>#VALUE!</v>
      </c>
      <c r="J11" t="e">
        <v>#VALUE!</v>
      </c>
      <c r="K11" t="e">
        <v>#VALUE!</v>
      </c>
      <c r="L11" t="e">
        <v>#VALUE!</v>
      </c>
      <c r="M11" t="e">
        <v>#VALUE!</v>
      </c>
      <c r="N11" t="e">
        <v>#VALUE!</v>
      </c>
      <c r="O11" t="e">
        <v>#VALUE!</v>
      </c>
      <c r="P11" t="e">
        <v>#VALUE!</v>
      </c>
      <c r="Q11">
        <v>2.5053763440860202</v>
      </c>
      <c r="R11">
        <v>2.80451127819549</v>
      </c>
      <c r="S11">
        <v>2.59863945578231</v>
      </c>
      <c r="T11">
        <v>1.8396946564885499</v>
      </c>
      <c r="U11">
        <v>1.98823529411765</v>
      </c>
      <c r="V11">
        <v>203.40625</v>
      </c>
      <c r="W11">
        <v>176.945205479452</v>
      </c>
      <c r="X11">
        <v>152.6</v>
      </c>
      <c r="Y11">
        <v>89.964539007092199</v>
      </c>
      <c r="Z11">
        <v>45.275510204081598</v>
      </c>
      <c r="AA11">
        <v>42.7083333333333</v>
      </c>
      <c r="AB11">
        <v>36.301369863013697</v>
      </c>
      <c r="AC11">
        <v>46.060606060606098</v>
      </c>
      <c r="AD11">
        <v>46.808510638297903</v>
      </c>
      <c r="AE11">
        <v>34.6938775510204</v>
      </c>
      <c r="AF11" t="e">
        <v>#VALUE!</v>
      </c>
      <c r="AG11" t="e">
        <v>#VALUE!</v>
      </c>
      <c r="AH11">
        <v>6.6666666666666696</v>
      </c>
      <c r="AI11" t="e">
        <v>#VALUE!</v>
      </c>
      <c r="AJ11" t="e">
        <v>#VALUE!</v>
      </c>
      <c r="AK11">
        <v>0.51899473991817602</v>
      </c>
      <c r="AL11">
        <v>0.51139005113900504</v>
      </c>
      <c r="AM11">
        <v>0.568943984458116</v>
      </c>
      <c r="AN11">
        <v>0.43699257112629097</v>
      </c>
      <c r="AO11">
        <v>0.45738331008301503</v>
      </c>
      <c r="AP11">
        <v>54.545449999999995</v>
      </c>
      <c r="AQ11">
        <v>22.22222</v>
      </c>
      <c r="AR11">
        <v>39</v>
      </c>
      <c r="AS11">
        <v>13.392860000000001</v>
      </c>
      <c r="AT11">
        <v>15</v>
      </c>
      <c r="AU11">
        <v>0</v>
      </c>
      <c r="AV11">
        <v>33.333329999999997</v>
      </c>
      <c r="AW11">
        <v>63.461540000000007</v>
      </c>
      <c r="AX11">
        <v>81.25</v>
      </c>
      <c r="AY11">
        <v>86.885249999999999</v>
      </c>
      <c r="AZ11">
        <v>0</v>
      </c>
      <c r="BA11">
        <v>33.333332999999996</v>
      </c>
      <c r="BB11">
        <v>19.23077</v>
      </c>
      <c r="BC11">
        <v>18.75</v>
      </c>
      <c r="BD11">
        <v>13.114754000000001</v>
      </c>
      <c r="BE11" t="e">
        <v>#VALUE!</v>
      </c>
      <c r="BF11">
        <v>0</v>
      </c>
      <c r="BG11">
        <v>0</v>
      </c>
      <c r="BH11">
        <v>0</v>
      </c>
      <c r="BI11">
        <v>0</v>
      </c>
      <c r="BJ11" t="e">
        <v>#VALUE!</v>
      </c>
      <c r="BK11">
        <v>100</v>
      </c>
      <c r="BL11">
        <v>100</v>
      </c>
      <c r="BM11">
        <v>100</v>
      </c>
      <c r="BN11">
        <v>100</v>
      </c>
      <c r="BO11">
        <v>4.2828755113968402</v>
      </c>
      <c r="BP11">
        <v>4.2956764295676404</v>
      </c>
      <c r="BQ11">
        <v>4.5469263148156696</v>
      </c>
      <c r="BR11">
        <v>4.8207180477931901</v>
      </c>
      <c r="BS11">
        <v>3.7551169757815499</v>
      </c>
      <c r="BT11">
        <v>6.4804208065458804</v>
      </c>
      <c r="BU11">
        <v>6.22966062296606</v>
      </c>
      <c r="BV11">
        <v>6.34626948517508</v>
      </c>
      <c r="BW11">
        <v>6.4306906782584701</v>
      </c>
      <c r="BX11">
        <v>5.5617810506094596</v>
      </c>
      <c r="BY11">
        <v>8.1309175920514303</v>
      </c>
      <c r="BZ11">
        <v>7.7731287773128797</v>
      </c>
      <c r="CA11">
        <v>8.0114713909061503</v>
      </c>
      <c r="CB11">
        <v>8.3948572874261096</v>
      </c>
      <c r="CC11">
        <v>7.1214581379925397</v>
      </c>
      <c r="CD11">
        <v>8.1309175920514303</v>
      </c>
      <c r="CE11">
        <v>7.7731287773128797</v>
      </c>
      <c r="CF11">
        <v>7.99759470835839</v>
      </c>
      <c r="CG11">
        <v>8.3810575220221306</v>
      </c>
      <c r="CH11">
        <v>6.91563564845519</v>
      </c>
      <c r="CI11" t="e">
        <v>#VALUE!</v>
      </c>
      <c r="CJ11">
        <v>6.9735006973500699E-2</v>
      </c>
      <c r="CK11">
        <v>0.54119061936259805</v>
      </c>
      <c r="CL11">
        <v>1.11778099772304</v>
      </c>
      <c r="CM11">
        <v>1.92558373544949</v>
      </c>
      <c r="CN11" t="e">
        <v>#VALUE!</v>
      </c>
      <c r="CO11" t="e">
        <v>#VALUE!</v>
      </c>
      <c r="CP11" t="e">
        <v>#VALUE!</v>
      </c>
      <c r="CQ11" t="e">
        <v>#VALUE!</v>
      </c>
      <c r="CR11" t="e">
        <v>#VALUE!</v>
      </c>
      <c r="CS11">
        <v>3.4319111630625398</v>
      </c>
      <c r="CT11">
        <v>3.3054393305439298</v>
      </c>
      <c r="CU11">
        <v>3.5339284888292699</v>
      </c>
      <c r="CV11">
        <v>3.7535361898847701</v>
      </c>
      <c r="CW11">
        <v>2.66654469778398</v>
      </c>
      <c r="CX11">
        <v>0.10753945061367599</v>
      </c>
      <c r="CY11" t="e">
        <v>#VALUE!</v>
      </c>
      <c r="CZ11" t="e">
        <v>#VALUE!</v>
      </c>
      <c r="DA11">
        <v>6.8998827019940701E-2</v>
      </c>
      <c r="DB11" t="e">
        <v>#VALUE!</v>
      </c>
      <c r="DC11" t="e">
        <v>#VALUE!</v>
      </c>
      <c r="DD11" t="e">
        <v>#VALUE!</v>
      </c>
      <c r="DE11" t="e">
        <v>#VALUE!</v>
      </c>
      <c r="DF11" t="e">
        <v>#VALUE!</v>
      </c>
      <c r="DG11" t="e">
        <v>#VALUE!</v>
      </c>
      <c r="DH11" t="e">
        <v>#VALUE!</v>
      </c>
      <c r="DI11" t="e">
        <v>#VALUE!</v>
      </c>
      <c r="DJ11" t="e">
        <v>#VALUE!</v>
      </c>
      <c r="DK11" t="e">
        <v>#VALUE!</v>
      </c>
      <c r="DL11" t="e">
        <v>#VALUE!</v>
      </c>
      <c r="DM11">
        <v>0.96317942723553496</v>
      </c>
      <c r="DN11">
        <v>0.95769409576941</v>
      </c>
      <c r="DO11">
        <v>1.16564133401175</v>
      </c>
      <c r="DP11">
        <v>1.0395823271004401</v>
      </c>
      <c r="DQ11">
        <v>0.78669929334278599</v>
      </c>
      <c r="DR11" t="e">
        <v>#VALUE!</v>
      </c>
      <c r="DS11" t="e">
        <v>#VALUE!</v>
      </c>
      <c r="DT11" t="e">
        <v>#VALUE!</v>
      </c>
      <c r="DU11" t="e">
        <v>#VALUE!</v>
      </c>
      <c r="DV11" t="e">
        <v>#VALUE!</v>
      </c>
      <c r="DW11" t="e">
        <v>#VALUE!</v>
      </c>
      <c r="DX11" t="e">
        <v>#VALUE!</v>
      </c>
      <c r="DY11" t="e">
        <v>#VALUE!</v>
      </c>
      <c r="DZ11" t="e">
        <v>#VALUE!</v>
      </c>
      <c r="EA11" t="e">
        <v>#VALUE!</v>
      </c>
      <c r="EB11" t="e">
        <v>#VALUE!</v>
      </c>
      <c r="EC11" t="e">
        <v>#VALUE!</v>
      </c>
      <c r="ED11" t="e">
        <v>#VALUE!</v>
      </c>
      <c r="EE11" t="e">
        <v>#VALUE!</v>
      </c>
      <c r="EF11" t="e">
        <v>#VALUE!</v>
      </c>
      <c r="EG11">
        <v>0.47223845704266498</v>
      </c>
      <c r="EH11">
        <v>0.60901906090190605</v>
      </c>
      <c r="EI11">
        <v>0.71696193163421096</v>
      </c>
      <c r="EJ11">
        <v>0.70838795740472404</v>
      </c>
      <c r="EK11">
        <v>0.521416973494637</v>
      </c>
      <c r="EL11">
        <v>0.14962010520163599</v>
      </c>
      <c r="EM11">
        <v>5.5788005578800599E-2</v>
      </c>
      <c r="EN11">
        <v>4.6255608492529701E-2</v>
      </c>
      <c r="EO11" t="e">
        <v>#VALUE!</v>
      </c>
      <c r="EP11" t="e">
        <v>#VALUE!</v>
      </c>
      <c r="EQ11">
        <v>0.14962010520163599</v>
      </c>
      <c r="ER11">
        <v>0.13017201301720099</v>
      </c>
      <c r="ES11">
        <v>0.21277579906563701</v>
      </c>
      <c r="ET11">
        <v>0.18859679385450401</v>
      </c>
      <c r="EU11">
        <v>0.12806732682324401</v>
      </c>
      <c r="EV11" t="e">
        <v>#VALUE!</v>
      </c>
      <c r="EW11" t="e">
        <v>#VALUE!</v>
      </c>
      <c r="EX11" t="e">
        <v>#VALUE!</v>
      </c>
      <c r="EY11" t="e">
        <v>#VALUE!</v>
      </c>
      <c r="EZ11" t="e">
        <v>#VALUE!</v>
      </c>
      <c r="FA11" t="e">
        <v>#VALUE!</v>
      </c>
      <c r="FB11" t="e">
        <v>#VALUE!</v>
      </c>
      <c r="FC11" t="e">
        <v>#VALUE!</v>
      </c>
      <c r="FD11" t="e">
        <v>#VALUE!</v>
      </c>
      <c r="FE11" t="e">
        <v>#VALUE!</v>
      </c>
      <c r="FF11" t="e">
        <v>#VALUE!</v>
      </c>
      <c r="FG11" t="e">
        <v>#VALUE!</v>
      </c>
      <c r="FH11" t="e">
        <v>#VALUE!</v>
      </c>
      <c r="FI11" t="e">
        <v>#VALUE!</v>
      </c>
      <c r="FJ11" t="e">
        <v>#VALUE!</v>
      </c>
      <c r="FK11" t="e">
        <v>#VALUE!</v>
      </c>
      <c r="FL11" t="e">
        <v>#VALUE!</v>
      </c>
      <c r="FM11" t="e">
        <v>#VALUE!</v>
      </c>
      <c r="FN11" t="e">
        <v>#VALUE!</v>
      </c>
      <c r="FO11" t="e">
        <v>#VALUE!</v>
      </c>
      <c r="FP11" t="e">
        <v>#VALUE!</v>
      </c>
      <c r="FQ11" t="e">
        <v>#VALUE!</v>
      </c>
      <c r="FR11" t="e">
        <v>#VALUE!</v>
      </c>
      <c r="FS11" t="e">
        <v>#VALUE!</v>
      </c>
      <c r="FT11" t="e">
        <v>#VALUE!</v>
      </c>
      <c r="FU11" t="e">
        <v>#VALUE!</v>
      </c>
      <c r="FV11" t="e">
        <v>#VALUE!</v>
      </c>
      <c r="FW11" t="e">
        <v>#VALUE!</v>
      </c>
      <c r="FX11" t="e">
        <v>#VALUE!</v>
      </c>
      <c r="FY11" t="e">
        <v>#VALUE!</v>
      </c>
      <c r="FZ11" t="e">
        <v>#VALUE!</v>
      </c>
      <c r="GA11" t="e">
        <v>#VALUE!</v>
      </c>
      <c r="GB11" t="e">
        <v>#VALUE!</v>
      </c>
      <c r="GC11" t="e">
        <v>#VALUE!</v>
      </c>
      <c r="GD11" t="e">
        <v>#VALUE!</v>
      </c>
      <c r="GE11">
        <v>4.6756282875511403E-2</v>
      </c>
      <c r="GF11">
        <v>5.1139005113900501E-2</v>
      </c>
      <c r="GG11">
        <v>7.4008973588047602E-2</v>
      </c>
      <c r="GH11" t="e">
        <v>#VALUE!</v>
      </c>
      <c r="GI11">
        <v>4.5738331008301499E-2</v>
      </c>
      <c r="GJ11">
        <v>9.3512565751022805E-2</v>
      </c>
      <c r="GK11">
        <v>8.8331008833100896E-2</v>
      </c>
      <c r="GL11">
        <v>7.4008973588047602E-2</v>
      </c>
      <c r="GM11">
        <v>4.5999218013293798E-2</v>
      </c>
      <c r="GN11" t="e">
        <v>#VALUE!</v>
      </c>
      <c r="GO11" t="e">
        <v>#VALUE!</v>
      </c>
      <c r="GP11" t="e">
        <v>#VALUE!</v>
      </c>
      <c r="GQ11" t="e">
        <v>#VALUE!</v>
      </c>
      <c r="GR11" t="e">
        <v>#VALUE!</v>
      </c>
      <c r="GS11" t="e">
        <v>#VALUE!</v>
      </c>
      <c r="GT11" t="e">
        <v>#VALUE!</v>
      </c>
      <c r="GU11" t="e">
        <v>#VALUE!</v>
      </c>
      <c r="GV11" t="e">
        <v>#VALUE!</v>
      </c>
      <c r="GW11" t="e">
        <v>#VALUE!</v>
      </c>
      <c r="GX11" t="e">
        <v>#VALUE!</v>
      </c>
      <c r="GY11" t="e">
        <v>#VALUE!</v>
      </c>
      <c r="GZ11" t="e">
        <v>#VALUE!</v>
      </c>
      <c r="HA11" t="e">
        <v>#VALUE!</v>
      </c>
      <c r="HB11" t="e">
        <v>#VALUE!</v>
      </c>
      <c r="HC11" t="e">
        <v>#VALUE!</v>
      </c>
      <c r="HD11">
        <v>3.4506136762127402</v>
      </c>
      <c r="HE11">
        <v>3.31008833100883</v>
      </c>
      <c r="HF11">
        <v>3.5478051713770302</v>
      </c>
      <c r="HG11">
        <v>3.7949354860967399</v>
      </c>
      <c r="HH11">
        <v>2.6802661970864698</v>
      </c>
      <c r="HI11">
        <v>0.98655756867329003</v>
      </c>
      <c r="HJ11">
        <v>0.97164109716410996</v>
      </c>
      <c r="HK11">
        <v>1.1841435774087601</v>
      </c>
      <c r="HL11">
        <v>1.0533820925044299</v>
      </c>
      <c r="HM11">
        <v>0.78212546024195595</v>
      </c>
      <c r="HN11">
        <v>0.16832261835184101</v>
      </c>
      <c r="HO11">
        <v>0.16271501627150201</v>
      </c>
      <c r="HP11">
        <v>0.245154725010408</v>
      </c>
      <c r="HQ11">
        <v>0.21619632466248101</v>
      </c>
      <c r="HR11">
        <v>0.15093649232739501</v>
      </c>
      <c r="HS11">
        <v>0.80888369374634705</v>
      </c>
      <c r="HT11">
        <v>0.82287308228730804</v>
      </c>
      <c r="HU11">
        <v>0.96674221749387101</v>
      </c>
      <c r="HV11">
        <v>0.85098553324593496</v>
      </c>
      <c r="HW11">
        <v>0.64033663411622099</v>
      </c>
      <c r="HX11">
        <v>44.791666666666671</v>
      </c>
      <c r="HY11">
        <v>38.356164383561641</v>
      </c>
      <c r="HZ11">
        <v>49.696969696969695</v>
      </c>
      <c r="IA11">
        <v>48.226950354609926</v>
      </c>
      <c r="IB11">
        <v>34.693877551020407</v>
      </c>
    </row>
    <row r="12" spans="1:236" x14ac:dyDescent="0.3">
      <c r="A12" s="38" t="s">
        <v>29</v>
      </c>
      <c r="B12" t="e">
        <v>#VALUE!</v>
      </c>
      <c r="C12">
        <v>1.21186994721987</v>
      </c>
      <c r="D12">
        <v>2.3675869706342798</v>
      </c>
      <c r="E12">
        <v>3.1746646276544301</v>
      </c>
      <c r="F12">
        <v>1.3524936601859701</v>
      </c>
      <c r="G12" t="e">
        <v>#VALUE!</v>
      </c>
      <c r="H12" t="e">
        <v>#VALUE!</v>
      </c>
      <c r="I12" t="e">
        <v>#VALUE!</v>
      </c>
      <c r="J12" t="e">
        <v>#VALUE!</v>
      </c>
      <c r="K12" t="e">
        <v>#VALUE!</v>
      </c>
      <c r="L12" t="e">
        <v>#VALUE!</v>
      </c>
      <c r="M12" t="e">
        <v>#VALUE!</v>
      </c>
      <c r="N12" t="e">
        <v>#VALUE!</v>
      </c>
      <c r="O12" t="e">
        <v>#VALUE!</v>
      </c>
      <c r="P12" t="e">
        <v>#VALUE!</v>
      </c>
      <c r="Q12" t="e">
        <v>#VALUE!</v>
      </c>
      <c r="R12">
        <v>4.2</v>
      </c>
      <c r="S12">
        <v>3.2258064516128999</v>
      </c>
      <c r="T12">
        <v>2.4146341463414598</v>
      </c>
      <c r="U12">
        <v>2.5</v>
      </c>
      <c r="V12" t="e">
        <v>#VALUE!</v>
      </c>
      <c r="W12">
        <v>370.90476190476198</v>
      </c>
      <c r="X12">
        <v>277.84375</v>
      </c>
      <c r="Y12">
        <v>180.977272727273</v>
      </c>
      <c r="Z12">
        <v>39.3333333333333</v>
      </c>
      <c r="AA12" t="e">
        <v>#VALUE!</v>
      </c>
      <c r="AB12">
        <v>57.142857142857103</v>
      </c>
      <c r="AC12">
        <v>50</v>
      </c>
      <c r="AD12">
        <v>45.454545454545503</v>
      </c>
      <c r="AE12" t="e">
        <v>#VALUE!</v>
      </c>
      <c r="AF12" t="e">
        <v>#VALUE!</v>
      </c>
      <c r="AG12" t="e">
        <v>#VALUE!</v>
      </c>
      <c r="AH12" t="e">
        <v>#VALUE!</v>
      </c>
      <c r="AI12" t="e">
        <v>#VALUE!</v>
      </c>
      <c r="AJ12" t="e">
        <v>#VALUE!</v>
      </c>
      <c r="AK12">
        <v>0.54099136667944003</v>
      </c>
      <c r="AL12">
        <v>0.51146305352415999</v>
      </c>
      <c r="AM12">
        <v>0.72670530539456102</v>
      </c>
      <c r="AN12">
        <v>0.71679830092254604</v>
      </c>
      <c r="AO12">
        <v>0.50382247924470402</v>
      </c>
      <c r="AP12">
        <v>0</v>
      </c>
      <c r="AQ12">
        <v>66.666669999999996</v>
      </c>
      <c r="AR12">
        <v>100</v>
      </c>
      <c r="AS12">
        <v>39.759039999999999</v>
      </c>
      <c r="AT12">
        <v>38.271599999999999</v>
      </c>
      <c r="AU12">
        <v>60</v>
      </c>
      <c r="AV12">
        <v>100</v>
      </c>
      <c r="AW12" t="e">
        <v>#VALUE!</v>
      </c>
      <c r="AX12">
        <v>51.21951</v>
      </c>
      <c r="AY12">
        <v>51.162790000000001</v>
      </c>
      <c r="AZ12">
        <v>40</v>
      </c>
      <c r="BA12">
        <v>0</v>
      </c>
      <c r="BB12" t="e">
        <v>#VALUE!</v>
      </c>
      <c r="BC12">
        <v>48.780487999999998</v>
      </c>
      <c r="BD12">
        <v>44.186047000000002</v>
      </c>
      <c r="BE12">
        <v>0</v>
      </c>
      <c r="BF12">
        <v>0</v>
      </c>
      <c r="BG12">
        <v>0</v>
      </c>
      <c r="BH12">
        <v>0</v>
      </c>
      <c r="BI12">
        <v>0</v>
      </c>
      <c r="BJ12">
        <v>100</v>
      </c>
      <c r="BK12">
        <v>100</v>
      </c>
      <c r="BL12">
        <v>100</v>
      </c>
      <c r="BM12">
        <v>100</v>
      </c>
      <c r="BN12">
        <v>100</v>
      </c>
      <c r="BO12">
        <v>3.9582534995379</v>
      </c>
      <c r="BP12">
        <v>3.8404594194445698</v>
      </c>
      <c r="BQ12">
        <v>3.0806954971020999</v>
      </c>
      <c r="BR12">
        <v>3.4777991637353201</v>
      </c>
      <c r="BS12">
        <v>3.25951238746139</v>
      </c>
      <c r="BT12">
        <v>5.62631021346618</v>
      </c>
      <c r="BU12">
        <v>5.2537125936560596</v>
      </c>
      <c r="BV12">
        <v>4.7882300490414602</v>
      </c>
      <c r="BW12">
        <v>5.2565208734319997</v>
      </c>
      <c r="BX12">
        <v>5.1696567435543601</v>
      </c>
      <c r="BY12">
        <v>7.02387124405473</v>
      </c>
      <c r="BZ12">
        <v>6.9047512225761603</v>
      </c>
      <c r="CA12">
        <v>6.0231832367365099</v>
      </c>
      <c r="CB12">
        <v>6.54852768744054</v>
      </c>
      <c r="CC12">
        <v>6.4182602790738397</v>
      </c>
      <c r="CD12">
        <v>7.02387124405473</v>
      </c>
      <c r="CE12">
        <v>6.9047512225761603</v>
      </c>
      <c r="CF12">
        <v>6.0098082924654497</v>
      </c>
      <c r="CG12">
        <v>6.5131302404814102</v>
      </c>
      <c r="CH12">
        <v>6.1904448971545003</v>
      </c>
      <c r="CI12" t="e">
        <v>#VALUE!</v>
      </c>
      <c r="CJ12" t="e">
        <v>#VALUE!</v>
      </c>
      <c r="CK12">
        <v>0.41016495764601002</v>
      </c>
      <c r="CL12">
        <v>0.55750978960642505</v>
      </c>
      <c r="CM12">
        <v>1.2573656655933101</v>
      </c>
      <c r="CN12" t="e">
        <v>#VALUE!</v>
      </c>
      <c r="CO12" t="e">
        <v>#VALUE!</v>
      </c>
      <c r="CP12" t="e">
        <v>#VALUE!</v>
      </c>
      <c r="CQ12" t="e">
        <v>#VALUE!</v>
      </c>
      <c r="CR12" t="e">
        <v>#VALUE!</v>
      </c>
      <c r="CS12">
        <v>3.0926673128508</v>
      </c>
      <c r="CT12">
        <v>3.0328861770379998</v>
      </c>
      <c r="CU12">
        <v>3.0985287561301802</v>
      </c>
      <c r="CV12">
        <v>3.0663038428353402</v>
      </c>
      <c r="CW12">
        <v>2.25624849400889</v>
      </c>
      <c r="CX12">
        <v>0.297545251673692</v>
      </c>
      <c r="CY12">
        <v>0.30956974292251799</v>
      </c>
      <c r="CZ12">
        <v>0.33883192153365999</v>
      </c>
      <c r="DA12">
        <v>0.345125107851596</v>
      </c>
      <c r="DB12">
        <v>0.23219644695625499</v>
      </c>
      <c r="DC12" t="e">
        <v>#VALUE!</v>
      </c>
      <c r="DD12" t="e">
        <v>#VALUE!</v>
      </c>
      <c r="DE12" t="e">
        <v>#VALUE!</v>
      </c>
      <c r="DF12" t="e">
        <v>#VALUE!</v>
      </c>
      <c r="DG12" t="e">
        <v>#VALUE!</v>
      </c>
      <c r="DH12" t="e">
        <v>#VALUE!</v>
      </c>
      <c r="DI12" t="e">
        <v>#VALUE!</v>
      </c>
      <c r="DJ12" t="e">
        <v>#VALUE!</v>
      </c>
      <c r="DK12" t="e">
        <v>#VALUE!</v>
      </c>
      <c r="DL12" t="e">
        <v>#VALUE!</v>
      </c>
      <c r="DM12">
        <v>0.77992922029619305</v>
      </c>
      <c r="DN12">
        <v>0.72681591816591196</v>
      </c>
      <c r="DO12">
        <v>0.824788230049041</v>
      </c>
      <c r="DP12">
        <v>0.73892170527200696</v>
      </c>
      <c r="DQ12">
        <v>0.47315502398633102</v>
      </c>
      <c r="DR12" t="e">
        <v>#VALUE!</v>
      </c>
      <c r="DS12" t="e">
        <v>#VALUE!</v>
      </c>
      <c r="DT12" t="e">
        <v>#VALUE!</v>
      </c>
      <c r="DU12" t="e">
        <v>#VALUE!</v>
      </c>
      <c r="DV12" t="e">
        <v>#VALUE!</v>
      </c>
      <c r="DW12" t="e">
        <v>#VALUE!</v>
      </c>
      <c r="DX12" t="e">
        <v>#VALUE!</v>
      </c>
      <c r="DY12" t="e">
        <v>#VALUE!</v>
      </c>
      <c r="DZ12" t="e">
        <v>#VALUE!</v>
      </c>
      <c r="EA12" t="e">
        <v>#VALUE!</v>
      </c>
      <c r="EB12">
        <v>4.9590875278948697E-2</v>
      </c>
      <c r="EC12">
        <v>5.38382161604379E-2</v>
      </c>
      <c r="ED12" t="e">
        <v>#VALUE!</v>
      </c>
      <c r="EE12" t="e">
        <v>#VALUE!</v>
      </c>
      <c r="EF12" t="e">
        <v>#VALUE!</v>
      </c>
      <c r="EG12">
        <v>0.297545251673692</v>
      </c>
      <c r="EH12">
        <v>0.24675849073534001</v>
      </c>
      <c r="EI12">
        <v>0.22291573785109201</v>
      </c>
      <c r="EJ12">
        <v>0.194685958275259</v>
      </c>
      <c r="EK12">
        <v>0.14457514621804601</v>
      </c>
      <c r="EL12" t="e">
        <v>#VALUE!</v>
      </c>
      <c r="EM12" t="e">
        <v>#VALUE!</v>
      </c>
      <c r="EN12" t="e">
        <v>#VALUE!</v>
      </c>
      <c r="EO12" t="e">
        <v>#VALUE!</v>
      </c>
      <c r="EP12">
        <v>5.6953845479836097E-2</v>
      </c>
      <c r="EQ12">
        <v>0.18934697833780401</v>
      </c>
      <c r="ER12">
        <v>0.19292027457490199</v>
      </c>
      <c r="ES12">
        <v>0.24074899687918</v>
      </c>
      <c r="ET12">
        <v>0.15928851131612101</v>
      </c>
      <c r="EU12">
        <v>0.100764495848941</v>
      </c>
      <c r="EV12" t="e">
        <v>#VALUE!</v>
      </c>
      <c r="EW12" t="e">
        <v>#VALUE!</v>
      </c>
      <c r="EX12" t="e">
        <v>#VALUE!</v>
      </c>
      <c r="EY12" t="e">
        <v>#VALUE!</v>
      </c>
      <c r="EZ12" t="e">
        <v>#VALUE!</v>
      </c>
      <c r="FA12" t="e">
        <v>#VALUE!</v>
      </c>
      <c r="FB12" t="e">
        <v>#VALUE!</v>
      </c>
      <c r="FC12" t="e">
        <v>#VALUE!</v>
      </c>
      <c r="FD12" t="e">
        <v>#VALUE!</v>
      </c>
      <c r="FE12" t="e">
        <v>#VALUE!</v>
      </c>
      <c r="FF12" t="e">
        <v>#VALUE!</v>
      </c>
      <c r="FG12" t="e">
        <v>#VALUE!</v>
      </c>
      <c r="FH12" t="e">
        <v>#VALUE!</v>
      </c>
      <c r="FI12" t="e">
        <v>#VALUE!</v>
      </c>
      <c r="FJ12" t="e">
        <v>#VALUE!</v>
      </c>
      <c r="FK12" t="e">
        <v>#VALUE!</v>
      </c>
      <c r="FL12" t="e">
        <v>#VALUE!</v>
      </c>
      <c r="FM12" t="e">
        <v>#VALUE!</v>
      </c>
      <c r="FN12" t="e">
        <v>#VALUE!</v>
      </c>
      <c r="FO12" t="e">
        <v>#VALUE!</v>
      </c>
      <c r="FP12" t="e">
        <v>#VALUE!</v>
      </c>
      <c r="FQ12" t="e">
        <v>#VALUE!</v>
      </c>
      <c r="FR12" t="e">
        <v>#VALUE!</v>
      </c>
      <c r="FS12" t="e">
        <v>#VALUE!</v>
      </c>
      <c r="FT12" t="e">
        <v>#VALUE!</v>
      </c>
      <c r="FU12" t="e">
        <v>#VALUE!</v>
      </c>
      <c r="FV12" t="e">
        <v>#VALUE!</v>
      </c>
      <c r="FW12" t="e">
        <v>#VALUE!</v>
      </c>
      <c r="FX12" t="e">
        <v>#VALUE!</v>
      </c>
      <c r="FY12" t="e">
        <v>#VALUE!</v>
      </c>
      <c r="FZ12" t="e">
        <v>#VALUE!</v>
      </c>
      <c r="GA12" t="e">
        <v>#VALUE!</v>
      </c>
      <c r="GB12" t="e">
        <v>#VALUE!</v>
      </c>
      <c r="GC12" t="e">
        <v>#VALUE!</v>
      </c>
      <c r="GD12" t="e">
        <v>#VALUE!</v>
      </c>
      <c r="GE12" t="e">
        <v>#VALUE!</v>
      </c>
      <c r="GF12" t="e">
        <v>#VALUE!</v>
      </c>
      <c r="GG12" t="e">
        <v>#VALUE!</v>
      </c>
      <c r="GH12" t="e">
        <v>#VALUE!</v>
      </c>
      <c r="GI12" t="e">
        <v>#VALUE!</v>
      </c>
      <c r="GJ12">
        <v>0.225413069449767</v>
      </c>
      <c r="GK12">
        <v>0.20189331060164201</v>
      </c>
      <c r="GL12">
        <v>0.227374052608114</v>
      </c>
      <c r="GM12">
        <v>0.26990553306342802</v>
      </c>
      <c r="GN12">
        <v>0.13143195110731401</v>
      </c>
      <c r="GO12" t="e">
        <v>#VALUE!</v>
      </c>
      <c r="GP12" t="e">
        <v>#VALUE!</v>
      </c>
      <c r="GQ12">
        <v>7.1333036112349493E-2</v>
      </c>
      <c r="GR12" t="e">
        <v>#VALUE!</v>
      </c>
      <c r="GS12" t="e">
        <v>#VALUE!</v>
      </c>
      <c r="GT12" t="e">
        <v>#VALUE!</v>
      </c>
      <c r="GU12" t="e">
        <v>#VALUE!</v>
      </c>
      <c r="GV12" t="e">
        <v>#VALUE!</v>
      </c>
      <c r="GW12" t="e">
        <v>#VALUE!</v>
      </c>
      <c r="GX12" t="e">
        <v>#VALUE!</v>
      </c>
      <c r="GY12" t="e">
        <v>#VALUE!</v>
      </c>
      <c r="GZ12" t="e">
        <v>#VALUE!</v>
      </c>
      <c r="HA12" t="e">
        <v>#VALUE!</v>
      </c>
      <c r="HB12" t="e">
        <v>#VALUE!</v>
      </c>
      <c r="HC12" t="e">
        <v>#VALUE!</v>
      </c>
      <c r="HD12">
        <v>3.27299776841061</v>
      </c>
      <c r="HE12">
        <v>3.20786037955942</v>
      </c>
      <c r="HF12">
        <v>3.1876950512706199</v>
      </c>
      <c r="HG12">
        <v>3.2521404393708102</v>
      </c>
      <c r="HH12">
        <v>2.41834790037458</v>
      </c>
      <c r="HI12">
        <v>0.78443748168518801</v>
      </c>
      <c r="HJ12">
        <v>0.72681591816591196</v>
      </c>
      <c r="HK12">
        <v>0.83816317432010701</v>
      </c>
      <c r="HL12">
        <v>0.75662042875157598</v>
      </c>
      <c r="HM12">
        <v>0.47753608902324202</v>
      </c>
      <c r="HN12">
        <v>0.23893785361675299</v>
      </c>
      <c r="HO12">
        <v>0.25124500874870997</v>
      </c>
      <c r="HP12">
        <v>0.27195720017833303</v>
      </c>
      <c r="HQ12">
        <v>0.18583659653547499</v>
      </c>
      <c r="HR12">
        <v>0.105145560885851</v>
      </c>
      <c r="HS12">
        <v>0.56353267362441695</v>
      </c>
      <c r="HT12">
        <v>0.49800349948404998</v>
      </c>
      <c r="HU12">
        <v>0.494872938029425</v>
      </c>
      <c r="HV12">
        <v>0.55308510873653205</v>
      </c>
      <c r="HW12">
        <v>0.36800946310047999</v>
      </c>
      <c r="HX12" t="e">
        <v>#VALUE!</v>
      </c>
      <c r="HY12">
        <v>61.904761904761905</v>
      </c>
      <c r="HZ12">
        <v>56.25</v>
      </c>
      <c r="IA12">
        <v>45.454545454545453</v>
      </c>
      <c r="IB12" t="e">
        <v>#VALUE!</v>
      </c>
    </row>
    <row r="13" spans="1:236" x14ac:dyDescent="0.3">
      <c r="A13" s="38" t="s">
        <v>30</v>
      </c>
      <c r="B13">
        <v>2.93181245562198</v>
      </c>
      <c r="C13">
        <v>2.89293796514476</v>
      </c>
      <c r="D13">
        <v>4.2796669302693404</v>
      </c>
      <c r="E13">
        <v>2.8774390792194899</v>
      </c>
      <c r="F13">
        <v>2.8648164726947201</v>
      </c>
      <c r="G13" t="e">
        <v>#VALUE!</v>
      </c>
      <c r="H13" t="e">
        <v>#VALUE!</v>
      </c>
      <c r="I13" t="e">
        <v>#VALUE!</v>
      </c>
      <c r="J13" t="e">
        <v>#VALUE!</v>
      </c>
      <c r="K13" t="e">
        <v>#VALUE!</v>
      </c>
      <c r="L13" t="e">
        <v>#VALUE!</v>
      </c>
      <c r="M13" t="e">
        <v>#VALUE!</v>
      </c>
      <c r="N13" t="e">
        <v>#VALUE!</v>
      </c>
      <c r="O13" t="e">
        <v>#VALUE!</v>
      </c>
      <c r="P13" t="e">
        <v>#VALUE!</v>
      </c>
      <c r="Q13">
        <v>3.71875</v>
      </c>
      <c r="R13">
        <v>2.46875</v>
      </c>
      <c r="S13">
        <v>3.2553191489361701</v>
      </c>
      <c r="T13">
        <v>2.6176470588235299</v>
      </c>
      <c r="U13">
        <v>1.9666666666666699</v>
      </c>
      <c r="V13">
        <v>302.771428571429</v>
      </c>
      <c r="W13">
        <v>186.73529411764699</v>
      </c>
      <c r="X13">
        <v>223.18</v>
      </c>
      <c r="Y13">
        <v>98.75</v>
      </c>
      <c r="Z13">
        <v>63.918918918918898</v>
      </c>
      <c r="AA13">
        <v>54.285714285714299</v>
      </c>
      <c r="AB13">
        <v>52.941176470588204</v>
      </c>
      <c r="AC13">
        <v>38</v>
      </c>
      <c r="AD13">
        <v>38.8888888888889</v>
      </c>
      <c r="AE13">
        <v>35.135135135135101</v>
      </c>
      <c r="AF13" t="e">
        <v>#VALUE!</v>
      </c>
      <c r="AG13" t="e">
        <v>#VALUE!</v>
      </c>
      <c r="AH13" t="e">
        <v>#VALUE!</v>
      </c>
      <c r="AI13" t="e">
        <v>#VALUE!</v>
      </c>
      <c r="AJ13" t="e">
        <v>#VALUE!</v>
      </c>
      <c r="AK13">
        <v>0.55098828056673099</v>
      </c>
      <c r="AL13">
        <v>0.58864265927977799</v>
      </c>
      <c r="AM13">
        <v>0.65778233384589102</v>
      </c>
      <c r="AN13">
        <v>0.65770057759601996</v>
      </c>
      <c r="AO13">
        <v>0.71598051866960799</v>
      </c>
      <c r="AP13">
        <v>0</v>
      </c>
      <c r="AQ13">
        <v>39.285710000000002</v>
      </c>
      <c r="AR13">
        <v>23.63636</v>
      </c>
      <c r="AS13">
        <v>19.047620000000002</v>
      </c>
      <c r="AT13">
        <v>47.5</v>
      </c>
      <c r="AU13">
        <v>66.666669999999996</v>
      </c>
      <c r="AV13">
        <v>63.636360000000003</v>
      </c>
      <c r="AW13">
        <v>83.333330000000004</v>
      </c>
      <c r="AX13">
        <v>72.093019999999996</v>
      </c>
      <c r="AY13">
        <v>81.132080000000002</v>
      </c>
      <c r="AZ13">
        <v>33.333329999999997</v>
      </c>
      <c r="BA13">
        <v>36.363636</v>
      </c>
      <c r="BB13">
        <v>16.66667</v>
      </c>
      <c r="BC13">
        <v>27.906976999999998</v>
      </c>
      <c r="BD13">
        <v>16.981131999999999</v>
      </c>
      <c r="BE13">
        <v>0</v>
      </c>
      <c r="BF13">
        <v>0</v>
      </c>
      <c r="BG13">
        <v>5.4421768999999998</v>
      </c>
      <c r="BH13">
        <v>0</v>
      </c>
      <c r="BI13">
        <v>0</v>
      </c>
      <c r="BJ13">
        <v>100</v>
      </c>
      <c r="BK13">
        <v>100</v>
      </c>
      <c r="BL13">
        <v>94.557820000000007</v>
      </c>
      <c r="BM13">
        <v>100</v>
      </c>
      <c r="BN13">
        <v>100</v>
      </c>
      <c r="BO13">
        <v>4.3641770159174396</v>
      </c>
      <c r="BP13">
        <v>4.6225761772853202</v>
      </c>
      <c r="BQ13">
        <v>4.5275926875106798</v>
      </c>
      <c r="BR13">
        <v>4.3931025759939297</v>
      </c>
      <c r="BS13">
        <v>4.0627731757066101</v>
      </c>
      <c r="BT13">
        <v>5.9296834003848202</v>
      </c>
      <c r="BU13">
        <v>6.25</v>
      </c>
      <c r="BV13">
        <v>6.56073808303434</v>
      </c>
      <c r="BW13">
        <v>6.0373540199839804</v>
      </c>
      <c r="BX13">
        <v>5.4864088581775796</v>
      </c>
      <c r="BY13">
        <v>7.5214273220220402</v>
      </c>
      <c r="BZ13">
        <v>7.7216066481994501</v>
      </c>
      <c r="CA13">
        <v>8.0129847941226693</v>
      </c>
      <c r="CB13">
        <v>7.6141489944770004</v>
      </c>
      <c r="CC13">
        <v>7.1098530574865801</v>
      </c>
      <c r="CD13">
        <v>7.5214273220220402</v>
      </c>
      <c r="CE13">
        <v>7.7216066481994501</v>
      </c>
      <c r="CF13">
        <v>8.0044421664103904</v>
      </c>
      <c r="CG13">
        <v>7.6057169357898697</v>
      </c>
      <c r="CH13">
        <v>7.0265995088040603</v>
      </c>
      <c r="CI13" t="e">
        <v>#VALUE!</v>
      </c>
      <c r="CJ13">
        <v>0.10387811634349001</v>
      </c>
      <c r="CK13">
        <v>0.333162480779088</v>
      </c>
      <c r="CL13">
        <v>0.37101058223365202</v>
      </c>
      <c r="CM13">
        <v>1.37368355326146</v>
      </c>
      <c r="CN13" t="e">
        <v>#VALUE!</v>
      </c>
      <c r="CO13" t="e">
        <v>#VALUE!</v>
      </c>
      <c r="CP13" t="e">
        <v>#VALUE!</v>
      </c>
      <c r="CQ13" t="e">
        <v>#VALUE!</v>
      </c>
      <c r="CR13" t="e">
        <v>#VALUE!</v>
      </c>
      <c r="CS13">
        <v>4.2767185586846299</v>
      </c>
      <c r="CT13">
        <v>4.7783933518005499</v>
      </c>
      <c r="CU13">
        <v>4.25422860071758</v>
      </c>
      <c r="CV13">
        <v>3.89561111345335</v>
      </c>
      <c r="CW13">
        <v>3.38009407651001</v>
      </c>
      <c r="CX13" t="e">
        <v>#VALUE!</v>
      </c>
      <c r="CY13" t="e">
        <v>#VALUE!</v>
      </c>
      <c r="CZ13" t="e">
        <v>#VALUE!</v>
      </c>
      <c r="DA13" t="e">
        <v>#VALUE!</v>
      </c>
      <c r="DB13" t="e">
        <v>#VALUE!</v>
      </c>
      <c r="DC13" t="e">
        <v>#VALUE!</v>
      </c>
      <c r="DD13" t="e">
        <v>#VALUE!</v>
      </c>
      <c r="DE13" t="e">
        <v>#VALUE!</v>
      </c>
      <c r="DF13" t="e">
        <v>#VALUE!</v>
      </c>
      <c r="DG13" t="e">
        <v>#VALUE!</v>
      </c>
      <c r="DH13" t="e">
        <v>#VALUE!</v>
      </c>
      <c r="DI13" t="e">
        <v>#VALUE!</v>
      </c>
      <c r="DJ13" t="e">
        <v>#VALUE!</v>
      </c>
      <c r="DK13" t="e">
        <v>#VALUE!</v>
      </c>
      <c r="DL13" t="e">
        <v>#VALUE!</v>
      </c>
      <c r="DM13">
        <v>1.44306454434144</v>
      </c>
      <c r="DN13">
        <v>1.2551939058171699</v>
      </c>
      <c r="DO13">
        <v>1.23868101828122</v>
      </c>
      <c r="DP13">
        <v>1.24794468569501</v>
      </c>
      <c r="DQ13">
        <v>0.84918619656162797</v>
      </c>
      <c r="DR13" t="e">
        <v>#VALUE!</v>
      </c>
      <c r="DS13" t="e">
        <v>#VALUE!</v>
      </c>
      <c r="DT13" t="e">
        <v>#VALUE!</v>
      </c>
      <c r="DU13" t="e">
        <v>#VALUE!</v>
      </c>
      <c r="DV13" t="e">
        <v>#VALUE!</v>
      </c>
      <c r="DW13" t="e">
        <v>#VALUE!</v>
      </c>
      <c r="DX13" t="e">
        <v>#VALUE!</v>
      </c>
      <c r="DY13" t="e">
        <v>#VALUE!</v>
      </c>
      <c r="DZ13" t="e">
        <v>#VALUE!</v>
      </c>
      <c r="EA13" t="e">
        <v>#VALUE!</v>
      </c>
      <c r="EB13" t="e">
        <v>#VALUE!</v>
      </c>
      <c r="EC13" t="e">
        <v>#VALUE!</v>
      </c>
      <c r="ED13" t="e">
        <v>#VALUE!</v>
      </c>
      <c r="EE13" t="e">
        <v>#VALUE!</v>
      </c>
      <c r="EF13" t="e">
        <v>#VALUE!</v>
      </c>
      <c r="EG13">
        <v>0.89207626377470695</v>
      </c>
      <c r="EH13">
        <v>0.683864265927978</v>
      </c>
      <c r="EI13">
        <v>0.76883649410558697</v>
      </c>
      <c r="EJ13">
        <v>0.77574939921581898</v>
      </c>
      <c r="EK13">
        <v>0.49119593722682398</v>
      </c>
      <c r="EL13">
        <v>8.7458457232814396E-2</v>
      </c>
      <c r="EM13">
        <v>0.10387811634349001</v>
      </c>
      <c r="EN13">
        <v>0.16230992653340201</v>
      </c>
      <c r="EO13">
        <v>0.177073232429698</v>
      </c>
      <c r="EP13">
        <v>0.166507097365025</v>
      </c>
      <c r="EQ13">
        <v>0.24488368025188001</v>
      </c>
      <c r="ER13">
        <v>0.18178670360110799</v>
      </c>
      <c r="ES13" t="e">
        <v>#VALUE!</v>
      </c>
      <c r="ET13" t="e">
        <v>#VALUE!</v>
      </c>
      <c r="EU13" t="e">
        <v>#VALUE!</v>
      </c>
      <c r="EV13" t="e">
        <v>#VALUE!</v>
      </c>
      <c r="EW13" t="e">
        <v>#VALUE!</v>
      </c>
      <c r="EX13" t="e">
        <v>#VALUE!</v>
      </c>
      <c r="EY13" t="e">
        <v>#VALUE!</v>
      </c>
      <c r="EZ13" t="e">
        <v>#VALUE!</v>
      </c>
      <c r="FA13" t="e">
        <v>#VALUE!</v>
      </c>
      <c r="FB13" t="e">
        <v>#VALUE!</v>
      </c>
      <c r="FC13" t="e">
        <v>#VALUE!</v>
      </c>
      <c r="FD13" t="e">
        <v>#VALUE!</v>
      </c>
      <c r="FE13" t="e">
        <v>#VALUE!</v>
      </c>
      <c r="FF13" t="e">
        <v>#VALUE!</v>
      </c>
      <c r="FG13" t="e">
        <v>#VALUE!</v>
      </c>
      <c r="FH13" t="e">
        <v>#VALUE!</v>
      </c>
      <c r="FI13" t="e">
        <v>#VALUE!</v>
      </c>
      <c r="FJ13" t="e">
        <v>#VALUE!</v>
      </c>
      <c r="FK13" t="e">
        <v>#VALUE!</v>
      </c>
      <c r="FL13" t="e">
        <v>#VALUE!</v>
      </c>
      <c r="FM13" t="e">
        <v>#VALUE!</v>
      </c>
      <c r="FN13" t="e">
        <v>#VALUE!</v>
      </c>
      <c r="FO13" t="e">
        <v>#VALUE!</v>
      </c>
      <c r="FP13" t="e">
        <v>#VALUE!</v>
      </c>
      <c r="FQ13" t="e">
        <v>#VALUE!</v>
      </c>
      <c r="FR13" t="e">
        <v>#VALUE!</v>
      </c>
      <c r="FS13" t="e">
        <v>#VALUE!</v>
      </c>
      <c r="FT13" t="e">
        <v>#VALUE!</v>
      </c>
      <c r="FU13" t="e">
        <v>#VALUE!</v>
      </c>
      <c r="FV13" t="e">
        <v>#VALUE!</v>
      </c>
      <c r="FW13" t="e">
        <v>#VALUE!</v>
      </c>
      <c r="FX13" t="e">
        <v>#VALUE!</v>
      </c>
      <c r="FY13" t="e">
        <v>#VALUE!</v>
      </c>
      <c r="FZ13" t="e">
        <v>#VALUE!</v>
      </c>
      <c r="GA13" t="e">
        <v>#VALUE!</v>
      </c>
      <c r="GB13" t="e">
        <v>#VALUE!</v>
      </c>
      <c r="GC13" t="e">
        <v>#VALUE!</v>
      </c>
      <c r="GD13" t="e">
        <v>#VALUE!</v>
      </c>
      <c r="GE13" t="e">
        <v>#VALUE!</v>
      </c>
      <c r="GF13" t="e">
        <v>#VALUE!</v>
      </c>
      <c r="GG13" t="e">
        <v>#VALUE!</v>
      </c>
      <c r="GH13" t="e">
        <v>#VALUE!</v>
      </c>
      <c r="GI13" t="e">
        <v>#VALUE!</v>
      </c>
      <c r="GJ13">
        <v>0.13993353157250299</v>
      </c>
      <c r="GK13">
        <v>0.155817174515235</v>
      </c>
      <c r="GL13">
        <v>0.17085255424568599</v>
      </c>
      <c r="GM13">
        <v>0.16864117374256901</v>
      </c>
      <c r="GN13">
        <v>0.124880323023769</v>
      </c>
      <c r="GO13" t="e">
        <v>#VALUE!</v>
      </c>
      <c r="GP13" t="e">
        <v>#VALUE!</v>
      </c>
      <c r="GQ13" t="e">
        <v>#VALUE!</v>
      </c>
      <c r="GR13" t="e">
        <v>#VALUE!</v>
      </c>
      <c r="GS13" t="e">
        <v>#VALUE!</v>
      </c>
      <c r="GT13" t="e">
        <v>#VALUE!</v>
      </c>
      <c r="GU13" t="e">
        <v>#VALUE!</v>
      </c>
      <c r="GV13" t="e">
        <v>#VALUE!</v>
      </c>
      <c r="GW13" t="e">
        <v>#VALUE!</v>
      </c>
      <c r="GX13" t="e">
        <v>#VALUE!</v>
      </c>
      <c r="GY13" t="e">
        <v>#VALUE!</v>
      </c>
      <c r="GZ13" t="e">
        <v>#VALUE!</v>
      </c>
      <c r="HA13" t="e">
        <v>#VALUE!</v>
      </c>
      <c r="HB13" t="e">
        <v>#VALUE!</v>
      </c>
      <c r="HC13" t="e">
        <v>#VALUE!</v>
      </c>
      <c r="HD13">
        <v>4.28546440440791</v>
      </c>
      <c r="HE13">
        <v>4.7870498614958397</v>
      </c>
      <c r="HF13">
        <v>4.2883991115667204</v>
      </c>
      <c r="HG13">
        <v>3.89561111345335</v>
      </c>
      <c r="HH13">
        <v>3.3884194313782601</v>
      </c>
      <c r="HI13">
        <v>1.44306454434144</v>
      </c>
      <c r="HJ13">
        <v>1.2638504155124699</v>
      </c>
      <c r="HK13">
        <v>1.25576627370579</v>
      </c>
      <c r="HL13">
        <v>1.2563767443821401</v>
      </c>
      <c r="HM13">
        <v>0.86583690629813104</v>
      </c>
      <c r="HN13">
        <v>0.27986706314500598</v>
      </c>
      <c r="HO13">
        <v>0.21641274238227101</v>
      </c>
      <c r="HP13">
        <v>0.11959678797198001</v>
      </c>
      <c r="HQ13" t="e">
        <v>#VALUE!</v>
      </c>
      <c r="HR13" t="e">
        <v>#VALUE!</v>
      </c>
      <c r="HS13">
        <v>1.1369599440265901</v>
      </c>
      <c r="HT13">
        <v>1.03012465373961</v>
      </c>
      <c r="HU13">
        <v>1.13616948573381</v>
      </c>
      <c r="HV13">
        <v>1.18892027488511</v>
      </c>
      <c r="HW13">
        <v>0.80755942222037203</v>
      </c>
      <c r="HX13">
        <v>54.285714285714285</v>
      </c>
      <c r="HY13">
        <v>55.882352941176471</v>
      </c>
      <c r="HZ13">
        <v>42</v>
      </c>
      <c r="IA13">
        <v>38.888888888888893</v>
      </c>
      <c r="IB13">
        <v>35.135135135135137</v>
      </c>
    </row>
    <row r="14" spans="1:236" x14ac:dyDescent="0.3">
      <c r="A14" s="38" t="s">
        <v>31</v>
      </c>
      <c r="B14" t="e">
        <v>#VALUE!</v>
      </c>
      <c r="C14" t="e">
        <v>#VALUE!</v>
      </c>
      <c r="D14">
        <v>3.21123933768189</v>
      </c>
      <c r="E14">
        <v>2.9831052978802699</v>
      </c>
      <c r="F14">
        <v>2.1818390606608702</v>
      </c>
      <c r="G14" t="e">
        <v>#VALUE!</v>
      </c>
      <c r="H14" t="e">
        <v>#VALUE!</v>
      </c>
      <c r="I14" t="e">
        <v>#VALUE!</v>
      </c>
      <c r="J14" t="e">
        <v>#VALUE!</v>
      </c>
      <c r="K14" t="e">
        <v>#VALUE!</v>
      </c>
      <c r="L14" t="e">
        <v>#VALUE!</v>
      </c>
      <c r="M14" t="e">
        <v>#VALUE!</v>
      </c>
      <c r="N14" t="e">
        <v>#VALUE!</v>
      </c>
      <c r="O14" t="e">
        <v>#VALUE!</v>
      </c>
      <c r="P14" t="e">
        <v>#VALUE!</v>
      </c>
      <c r="Q14" t="e">
        <v>#VALUE!</v>
      </c>
      <c r="R14" t="e">
        <v>#VALUE!</v>
      </c>
      <c r="S14">
        <v>3.69090909090909</v>
      </c>
      <c r="T14">
        <v>2.81632653061224</v>
      </c>
      <c r="U14">
        <v>2.3783783783783798</v>
      </c>
      <c r="V14" t="e">
        <v>#VALUE!</v>
      </c>
      <c r="W14" t="e">
        <v>#VALUE!</v>
      </c>
      <c r="X14">
        <v>214.610169491525</v>
      </c>
      <c r="Y14">
        <v>171.56862745097999</v>
      </c>
      <c r="Z14">
        <v>74.146341463414601</v>
      </c>
      <c r="AA14" t="e">
        <v>#VALUE!</v>
      </c>
      <c r="AB14" t="e">
        <v>#VALUE!</v>
      </c>
      <c r="AC14">
        <v>44.067796610169502</v>
      </c>
      <c r="AD14">
        <v>43.137254901960802</v>
      </c>
      <c r="AE14">
        <v>24.390243902439</v>
      </c>
      <c r="AF14" t="e">
        <v>#VALUE!</v>
      </c>
      <c r="AG14" t="e">
        <v>#VALUE!</v>
      </c>
      <c r="AH14" t="e">
        <v>#VALUE!</v>
      </c>
      <c r="AI14" t="e">
        <v>#VALUE!</v>
      </c>
      <c r="AJ14" t="e">
        <v>#VALUE!</v>
      </c>
      <c r="AK14">
        <v>1.39216346693612</v>
      </c>
      <c r="AL14">
        <v>1.64071655784363</v>
      </c>
      <c r="AM14">
        <v>1.7785682525566899</v>
      </c>
      <c r="AN14">
        <v>2.0919807404947699</v>
      </c>
      <c r="AO14">
        <v>1.9895575707612001</v>
      </c>
      <c r="AP14">
        <v>58.163269999999997</v>
      </c>
      <c r="AQ14">
        <v>64.161850000000001</v>
      </c>
      <c r="AR14">
        <v>67.721519999999998</v>
      </c>
      <c r="AS14">
        <v>70.535709999999995</v>
      </c>
      <c r="AT14">
        <v>74.757280000000009</v>
      </c>
      <c r="AU14">
        <v>50</v>
      </c>
      <c r="AV14">
        <v>79.310339999999997</v>
      </c>
      <c r="AW14">
        <v>87.179490000000001</v>
      </c>
      <c r="AX14">
        <v>85.185190000000006</v>
      </c>
      <c r="AY14">
        <v>81.25</v>
      </c>
      <c r="AZ14">
        <v>50</v>
      </c>
      <c r="BA14">
        <v>20.689655000000002</v>
      </c>
      <c r="BB14">
        <v>12.820509999999999</v>
      </c>
      <c r="BC14">
        <v>14.814815000000001</v>
      </c>
      <c r="BD14">
        <v>18.75</v>
      </c>
      <c r="BE14">
        <v>0</v>
      </c>
      <c r="BF14">
        <v>0</v>
      </c>
      <c r="BG14">
        <v>0</v>
      </c>
      <c r="BH14">
        <v>0</v>
      </c>
      <c r="BI14">
        <v>0</v>
      </c>
      <c r="BJ14">
        <v>100</v>
      </c>
      <c r="BK14">
        <v>100</v>
      </c>
      <c r="BL14">
        <v>100</v>
      </c>
      <c r="BM14">
        <v>100</v>
      </c>
      <c r="BN14">
        <v>100</v>
      </c>
      <c r="BO14">
        <v>3.8059952846076102</v>
      </c>
      <c r="BP14">
        <v>3.8506613092248401</v>
      </c>
      <c r="BQ14">
        <v>3.8683859493108002</v>
      </c>
      <c r="BR14">
        <v>3.7633515966572602</v>
      </c>
      <c r="BS14">
        <v>3.18768892552899</v>
      </c>
      <c r="BT14">
        <v>3.94072078140788</v>
      </c>
      <c r="BU14">
        <v>3.8953066577376001</v>
      </c>
      <c r="BV14">
        <v>4.2240995998221402</v>
      </c>
      <c r="BW14">
        <v>4.0400686258232303</v>
      </c>
      <c r="BX14">
        <v>3.5724100027480099</v>
      </c>
      <c r="BY14">
        <v>5.52374536881105</v>
      </c>
      <c r="BZ14">
        <v>5.5471845527094104</v>
      </c>
      <c r="CA14">
        <v>5.6914184081814101</v>
      </c>
      <c r="CB14">
        <v>5.5675466268194098</v>
      </c>
      <c r="CC14">
        <v>5.0233580654025802</v>
      </c>
      <c r="CD14">
        <v>5.52374536881105</v>
      </c>
      <c r="CE14">
        <v>5.5471845527094104</v>
      </c>
      <c r="CF14">
        <v>5.6247220987105404</v>
      </c>
      <c r="CG14">
        <v>5.5343405833194996</v>
      </c>
      <c r="CH14">
        <v>4.8255015114042301</v>
      </c>
      <c r="CI14" t="e">
        <v>#VALUE!</v>
      </c>
      <c r="CJ14">
        <v>0.15625871979463099</v>
      </c>
      <c r="CK14">
        <v>0.75589150733659405</v>
      </c>
      <c r="CL14">
        <v>0.77480768166473002</v>
      </c>
      <c r="CM14">
        <v>1.68178070898599</v>
      </c>
      <c r="CN14" t="e">
        <v>#VALUE!</v>
      </c>
      <c r="CO14" t="e">
        <v>#VALUE!</v>
      </c>
      <c r="CP14" t="e">
        <v>#VALUE!</v>
      </c>
      <c r="CQ14" t="e">
        <v>#VALUE!</v>
      </c>
      <c r="CR14" t="e">
        <v>#VALUE!</v>
      </c>
      <c r="CS14">
        <v>1.7514314584035</v>
      </c>
      <c r="CT14">
        <v>2.5224621909704799</v>
      </c>
      <c r="CU14">
        <v>2.8012449977767901</v>
      </c>
      <c r="CV14">
        <v>3.0549560019923598</v>
      </c>
      <c r="CW14">
        <v>2.4402308326463298</v>
      </c>
      <c r="CX14">
        <v>0.235769619400472</v>
      </c>
      <c r="CY14">
        <v>0.24554941682013501</v>
      </c>
      <c r="CZ14">
        <v>0.18897287683414901</v>
      </c>
      <c r="DA14">
        <v>0.243510985666058</v>
      </c>
      <c r="DB14">
        <v>0.18686452322066499</v>
      </c>
      <c r="DC14" t="e">
        <v>#VALUE!</v>
      </c>
      <c r="DD14" t="e">
        <v>#VALUE!</v>
      </c>
      <c r="DE14" t="e">
        <v>#VALUE!</v>
      </c>
      <c r="DF14" t="e">
        <v>#VALUE!</v>
      </c>
      <c r="DG14" t="e">
        <v>#VALUE!</v>
      </c>
      <c r="DH14" t="e">
        <v>#VALUE!</v>
      </c>
      <c r="DI14" t="e">
        <v>#VALUE!</v>
      </c>
      <c r="DJ14" t="e">
        <v>#VALUE!</v>
      </c>
      <c r="DK14" t="e">
        <v>#VALUE!</v>
      </c>
      <c r="DL14" t="e">
        <v>#VALUE!</v>
      </c>
      <c r="DM14">
        <v>1.2349837206691401</v>
      </c>
      <c r="DN14">
        <v>1.1161337128188</v>
      </c>
      <c r="DO14">
        <v>0.92263228101378403</v>
      </c>
      <c r="DP14">
        <v>1.12900547899718</v>
      </c>
      <c r="DQ14">
        <v>0.72547403132728805</v>
      </c>
      <c r="DR14" t="e">
        <v>#VALUE!</v>
      </c>
      <c r="DS14" t="e">
        <v>#VALUE!</v>
      </c>
      <c r="DT14" t="e">
        <v>#VALUE!</v>
      </c>
      <c r="DU14" t="e">
        <v>#VALUE!</v>
      </c>
      <c r="DV14" t="e">
        <v>#VALUE!</v>
      </c>
      <c r="DW14" t="e">
        <v>#VALUE!</v>
      </c>
      <c r="DX14" t="e">
        <v>#VALUE!</v>
      </c>
      <c r="DY14" t="e">
        <v>#VALUE!</v>
      </c>
      <c r="DZ14" t="e">
        <v>#VALUE!</v>
      </c>
      <c r="EA14" t="e">
        <v>#VALUE!</v>
      </c>
      <c r="EB14" t="e">
        <v>#VALUE!</v>
      </c>
      <c r="EC14" t="e">
        <v>#VALUE!</v>
      </c>
      <c r="ED14" t="e">
        <v>#VALUE!</v>
      </c>
      <c r="EE14" t="e">
        <v>#VALUE!</v>
      </c>
      <c r="EF14" t="e">
        <v>#VALUE!</v>
      </c>
      <c r="EG14">
        <v>0.34804086673402901</v>
      </c>
      <c r="EH14">
        <v>0.25671075394832299</v>
      </c>
      <c r="EI14">
        <v>0.21120497999110699</v>
      </c>
      <c r="EJ14">
        <v>0.365266478499087</v>
      </c>
      <c r="EK14">
        <v>0.219840615553724</v>
      </c>
      <c r="EL14">
        <v>0.404176490400808</v>
      </c>
      <c r="EM14">
        <v>0.267872091076511</v>
      </c>
      <c r="EN14">
        <v>0.266785237883504</v>
      </c>
      <c r="EO14">
        <v>0.254579666832697</v>
      </c>
      <c r="EP14">
        <v>0.197856553998351</v>
      </c>
      <c r="EQ14">
        <v>0.21331536993375999</v>
      </c>
      <c r="ER14">
        <v>0.200904068307383</v>
      </c>
      <c r="ES14">
        <v>0.16674077367719001</v>
      </c>
      <c r="ET14">
        <v>0.22137362333277999</v>
      </c>
      <c r="EU14">
        <v>0.17587249244297901</v>
      </c>
      <c r="EV14" t="e">
        <v>#VALUE!</v>
      </c>
      <c r="EW14" t="e">
        <v>#VALUE!</v>
      </c>
      <c r="EX14" t="e">
        <v>#VALUE!</v>
      </c>
      <c r="EY14" t="e">
        <v>#VALUE!</v>
      </c>
      <c r="EZ14" t="e">
        <v>#VALUE!</v>
      </c>
      <c r="FA14" t="e">
        <v>#VALUE!</v>
      </c>
      <c r="FB14" t="e">
        <v>#VALUE!</v>
      </c>
      <c r="FC14" t="e">
        <v>#VALUE!</v>
      </c>
      <c r="FD14" t="e">
        <v>#VALUE!</v>
      </c>
      <c r="FE14" t="e">
        <v>#VALUE!</v>
      </c>
      <c r="FF14" t="e">
        <v>#VALUE!</v>
      </c>
      <c r="FG14" t="e">
        <v>#VALUE!</v>
      </c>
      <c r="FH14" t="e">
        <v>#VALUE!</v>
      </c>
      <c r="FI14" t="e">
        <v>#VALUE!</v>
      </c>
      <c r="FJ14" t="e">
        <v>#VALUE!</v>
      </c>
      <c r="FK14" t="e">
        <v>#VALUE!</v>
      </c>
      <c r="FL14" t="e">
        <v>#VALUE!</v>
      </c>
      <c r="FM14" t="e">
        <v>#VALUE!</v>
      </c>
      <c r="FN14" t="e">
        <v>#VALUE!</v>
      </c>
      <c r="FO14" t="e">
        <v>#VALUE!</v>
      </c>
      <c r="FP14" t="e">
        <v>#VALUE!</v>
      </c>
      <c r="FQ14" t="e">
        <v>#VALUE!</v>
      </c>
      <c r="FR14" t="e">
        <v>#VALUE!</v>
      </c>
      <c r="FS14" t="e">
        <v>#VALUE!</v>
      </c>
      <c r="FT14" t="e">
        <v>#VALUE!</v>
      </c>
      <c r="FU14" t="e">
        <v>#VALUE!</v>
      </c>
      <c r="FV14" t="e">
        <v>#VALUE!</v>
      </c>
      <c r="FW14" t="e">
        <v>#VALUE!</v>
      </c>
      <c r="FX14" t="e">
        <v>#VALUE!</v>
      </c>
      <c r="FY14" t="e">
        <v>#VALUE!</v>
      </c>
      <c r="FZ14" t="e">
        <v>#VALUE!</v>
      </c>
      <c r="GA14" t="e">
        <v>#VALUE!</v>
      </c>
      <c r="GB14" t="e">
        <v>#VALUE!</v>
      </c>
      <c r="GC14" t="e">
        <v>#VALUE!</v>
      </c>
      <c r="GD14" t="e">
        <v>#VALUE!</v>
      </c>
      <c r="GE14" t="e">
        <v>#VALUE!</v>
      </c>
      <c r="GF14" t="e">
        <v>#VALUE!</v>
      </c>
      <c r="GG14" t="e">
        <v>#VALUE!</v>
      </c>
      <c r="GH14" t="e">
        <v>#VALUE!</v>
      </c>
      <c r="GI14" t="e">
        <v>#VALUE!</v>
      </c>
      <c r="GJ14">
        <v>0.123498372066914</v>
      </c>
      <c r="GK14">
        <v>0.21206540543557101</v>
      </c>
      <c r="GL14">
        <v>0.144508670520231</v>
      </c>
      <c r="GM14">
        <v>0.177098898666224</v>
      </c>
      <c r="GN14" t="e">
        <v>#VALUE!</v>
      </c>
      <c r="GO14" t="e">
        <v>#VALUE!</v>
      </c>
      <c r="GP14" t="e">
        <v>#VALUE!</v>
      </c>
      <c r="GQ14" t="e">
        <v>#VALUE!</v>
      </c>
      <c r="GR14" t="e">
        <v>#VALUE!</v>
      </c>
      <c r="GS14" t="e">
        <v>#VALUE!</v>
      </c>
      <c r="GT14" t="e">
        <v>#VALUE!</v>
      </c>
      <c r="GU14" t="e">
        <v>#VALUE!</v>
      </c>
      <c r="GV14" t="e">
        <v>#VALUE!</v>
      </c>
      <c r="GW14" t="e">
        <v>#VALUE!</v>
      </c>
      <c r="GX14" t="e">
        <v>#VALUE!</v>
      </c>
      <c r="GY14" t="e">
        <v>#VALUE!</v>
      </c>
      <c r="GZ14" t="e">
        <v>#VALUE!</v>
      </c>
      <c r="HA14" t="e">
        <v>#VALUE!</v>
      </c>
      <c r="HB14" t="e">
        <v>#VALUE!</v>
      </c>
      <c r="HC14" t="e">
        <v>#VALUE!</v>
      </c>
      <c r="HD14">
        <v>1.9198383294038399</v>
      </c>
      <c r="HE14">
        <v>2.6452368993805502</v>
      </c>
      <c r="HF14">
        <v>2.9012894619831</v>
      </c>
      <c r="HG14">
        <v>3.0881620454922798</v>
      </c>
      <c r="HH14">
        <v>2.51717504809013</v>
      </c>
      <c r="HI14">
        <v>1.1676209722690001</v>
      </c>
      <c r="HJ14">
        <v>1.04916569004967</v>
      </c>
      <c r="HK14">
        <v>0.86705202312138696</v>
      </c>
      <c r="HL14">
        <v>1.06259339199734</v>
      </c>
      <c r="HM14">
        <v>0.67051387743885704</v>
      </c>
      <c r="HN14">
        <v>0.25822386886718302</v>
      </c>
      <c r="HO14">
        <v>0.30135610246107503</v>
      </c>
      <c r="HP14">
        <v>0.18897287683414901</v>
      </c>
      <c r="HQ14">
        <v>0.23244230449941899</v>
      </c>
      <c r="HR14">
        <v>0.197856553998351</v>
      </c>
      <c r="HS14">
        <v>0.90939710340181901</v>
      </c>
      <c r="HT14">
        <v>0.75897092471678096</v>
      </c>
      <c r="HU14">
        <v>0.67807914628723898</v>
      </c>
      <c r="HV14">
        <v>0.84121976866456405</v>
      </c>
      <c r="HW14">
        <v>0.483649354218192</v>
      </c>
      <c r="HX14" t="e">
        <v>#VALUE!</v>
      </c>
      <c r="HY14" t="e">
        <v>#VALUE!</v>
      </c>
      <c r="HZ14">
        <v>44.067796610169488</v>
      </c>
      <c r="IA14">
        <v>43.137254901960787</v>
      </c>
      <c r="IB14">
        <v>24.390243902439025</v>
      </c>
    </row>
    <row r="15" spans="1:236" x14ac:dyDescent="0.3">
      <c r="A15" s="38" t="s">
        <v>32</v>
      </c>
      <c r="B15">
        <v>1.2806055161604799</v>
      </c>
      <c r="C15">
        <v>2.5765207283998399</v>
      </c>
      <c r="D15">
        <v>2.7038724705905199</v>
      </c>
      <c r="E15">
        <v>2.6566560785446098</v>
      </c>
      <c r="F15">
        <v>2.6032202172167498</v>
      </c>
      <c r="G15" t="e">
        <v>#VALUE!</v>
      </c>
      <c r="H15" t="e">
        <v>#VALUE!</v>
      </c>
      <c r="I15" t="e">
        <v>#VALUE!</v>
      </c>
      <c r="J15" t="e">
        <v>#VALUE!</v>
      </c>
      <c r="K15" t="e">
        <v>#VALUE!</v>
      </c>
      <c r="L15" t="e">
        <v>#VALUE!</v>
      </c>
      <c r="M15" t="e">
        <v>#VALUE!</v>
      </c>
      <c r="N15">
        <v>7.4829931972789101</v>
      </c>
      <c r="O15" t="e">
        <v>#VALUE!</v>
      </c>
      <c r="P15" t="e">
        <v>#VALUE!</v>
      </c>
      <c r="Q15">
        <v>2.6323529411764701</v>
      </c>
      <c r="R15">
        <v>3.3059701492537301</v>
      </c>
      <c r="S15">
        <v>2.5714285714285698</v>
      </c>
      <c r="T15">
        <v>2.4532374100719401</v>
      </c>
      <c r="U15">
        <v>2.1012658227848098</v>
      </c>
      <c r="V15">
        <v>174.152777777778</v>
      </c>
      <c r="W15">
        <v>198.09352517985599</v>
      </c>
      <c r="X15">
        <v>143.52380952381</v>
      </c>
      <c r="Y15">
        <v>93.437908496732007</v>
      </c>
      <c r="Z15">
        <v>51.566265060241001</v>
      </c>
      <c r="AA15">
        <v>51.3888888888889</v>
      </c>
      <c r="AB15">
        <v>45.323741007194201</v>
      </c>
      <c r="AC15">
        <v>46.2585034013605</v>
      </c>
      <c r="AD15">
        <v>41.176470588235297</v>
      </c>
      <c r="AE15">
        <v>28.9156626506024</v>
      </c>
      <c r="AF15" t="e">
        <v>#VALUE!</v>
      </c>
      <c r="AG15" t="e">
        <v>#VALUE!</v>
      </c>
      <c r="AH15" t="e">
        <v>#VALUE!</v>
      </c>
      <c r="AI15" t="e">
        <v>#VALUE!</v>
      </c>
      <c r="AJ15" t="e">
        <v>#VALUE!</v>
      </c>
      <c r="AK15">
        <v>0.93081569849169898</v>
      </c>
      <c r="AL15">
        <v>0.99043586738744205</v>
      </c>
      <c r="AM15">
        <v>1.0436218935355499</v>
      </c>
      <c r="AN15">
        <v>0.914844756445921</v>
      </c>
      <c r="AO15">
        <v>0.98820469954490597</v>
      </c>
      <c r="AP15">
        <v>59.259260000000005</v>
      </c>
      <c r="AQ15">
        <v>56.363640000000004</v>
      </c>
      <c r="AR15">
        <v>47.058820000000004</v>
      </c>
      <c r="AS15">
        <v>64.848479999999995</v>
      </c>
      <c r="AT15">
        <v>67.307689999999994</v>
      </c>
      <c r="AU15">
        <v>87.5</v>
      </c>
      <c r="AV15">
        <v>72.222220000000007</v>
      </c>
      <c r="AW15">
        <v>57.142859999999999</v>
      </c>
      <c r="AX15">
        <v>86.666669999999996</v>
      </c>
      <c r="AY15">
        <v>88.461539999999999</v>
      </c>
      <c r="AZ15">
        <v>12.5</v>
      </c>
      <c r="BA15">
        <v>27.777777999999998</v>
      </c>
      <c r="BB15">
        <v>25</v>
      </c>
      <c r="BC15">
        <v>8.8888889999999989</v>
      </c>
      <c r="BD15">
        <v>3.8461540000000003</v>
      </c>
      <c r="BE15">
        <v>0</v>
      </c>
      <c r="BF15">
        <v>0</v>
      </c>
      <c r="BG15">
        <v>0</v>
      </c>
      <c r="BH15">
        <v>0</v>
      </c>
      <c r="BI15">
        <v>0</v>
      </c>
      <c r="BJ15">
        <v>100</v>
      </c>
      <c r="BK15">
        <v>100</v>
      </c>
      <c r="BL15">
        <v>100</v>
      </c>
      <c r="BM15">
        <v>100</v>
      </c>
      <c r="BN15">
        <v>100</v>
      </c>
      <c r="BO15">
        <v>3.7612552714562502</v>
      </c>
      <c r="BP15">
        <v>3.5572524855403902</v>
      </c>
      <c r="BQ15">
        <v>3.9642615811997901</v>
      </c>
      <c r="BR15">
        <v>3.9693060249061798</v>
      </c>
      <c r="BS15">
        <v>3.2766787405962701</v>
      </c>
      <c r="BT15">
        <v>4.6464799969605997</v>
      </c>
      <c r="BU15">
        <v>4.8160889124106898</v>
      </c>
      <c r="BV15">
        <v>4.5536451685561996</v>
      </c>
      <c r="BW15">
        <v>4.6227665652247003</v>
      </c>
      <c r="BX15">
        <v>4.2797436611869601</v>
      </c>
      <c r="BY15">
        <v>6.1243873713004797</v>
      </c>
      <c r="BZ15">
        <v>6.0560238914300797</v>
      </c>
      <c r="CA15">
        <v>6.0139650123883204</v>
      </c>
      <c r="CB15">
        <v>6.0081029106999502</v>
      </c>
      <c r="CC15">
        <v>5.4202656264511901</v>
      </c>
      <c r="CD15">
        <v>6.1243873713004797</v>
      </c>
      <c r="CE15">
        <v>6.0560238914300797</v>
      </c>
      <c r="CF15">
        <v>6.0027029056235497</v>
      </c>
      <c r="CG15">
        <v>5.9819644890872103</v>
      </c>
      <c r="CH15">
        <v>5.2233676975945</v>
      </c>
      <c r="CI15" t="e">
        <v>#VALUE!</v>
      </c>
      <c r="CJ15">
        <v>6.0484633122897202E-2</v>
      </c>
      <c r="CK15">
        <v>0.78834747353404899</v>
      </c>
      <c r="CL15">
        <v>1.0754093463527601</v>
      </c>
      <c r="CM15">
        <v>1.86867279650785</v>
      </c>
      <c r="CN15" t="e">
        <v>#VALUE!</v>
      </c>
      <c r="CO15" t="e">
        <v>#VALUE!</v>
      </c>
      <c r="CP15" t="e">
        <v>#VALUE!</v>
      </c>
      <c r="CQ15" t="e">
        <v>#VALUE!</v>
      </c>
      <c r="CR15" t="e">
        <v>#VALUE!</v>
      </c>
      <c r="CS15">
        <v>3.43451996504692</v>
      </c>
      <c r="CT15">
        <v>3.3304351113295301</v>
      </c>
      <c r="CU15">
        <v>3.2885351753134602</v>
      </c>
      <c r="CV15">
        <v>3.3046433038964902</v>
      </c>
      <c r="CW15">
        <v>2.8680226618370899</v>
      </c>
      <c r="CX15">
        <v>0.20136013069412301</v>
      </c>
      <c r="CY15">
        <v>7.9386080973802606E-2</v>
      </c>
      <c r="CZ15">
        <v>6.7572640588632799E-2</v>
      </c>
      <c r="DA15">
        <v>6.7213084147047297E-2</v>
      </c>
      <c r="DB15">
        <v>6.6870994706046294E-2</v>
      </c>
      <c r="DC15" t="e">
        <v>#VALUE!</v>
      </c>
      <c r="DD15" t="e">
        <v>#VALUE!</v>
      </c>
      <c r="DE15" t="e">
        <v>#VALUE!</v>
      </c>
      <c r="DF15" t="e">
        <v>#VALUE!</v>
      </c>
      <c r="DG15" t="e">
        <v>#VALUE!</v>
      </c>
      <c r="DH15" t="e">
        <v>#VALUE!</v>
      </c>
      <c r="DI15" t="e">
        <v>#VALUE!</v>
      </c>
      <c r="DJ15" t="e">
        <v>#VALUE!</v>
      </c>
      <c r="DK15" t="e">
        <v>#VALUE!</v>
      </c>
      <c r="DL15" t="e">
        <v>#VALUE!</v>
      </c>
      <c r="DM15">
        <v>1.0789863607005801</v>
      </c>
      <c r="DN15">
        <v>1.12652629191396</v>
      </c>
      <c r="DO15">
        <v>1.0699001426533501</v>
      </c>
      <c r="DP15">
        <v>0.92604693713709596</v>
      </c>
      <c r="DQ15">
        <v>0.80988204699544897</v>
      </c>
      <c r="DR15" t="e">
        <v>#VALUE!</v>
      </c>
      <c r="DS15" t="e">
        <v>#VALUE!</v>
      </c>
      <c r="DT15" t="e">
        <v>#VALUE!</v>
      </c>
      <c r="DU15" t="e">
        <v>#VALUE!</v>
      </c>
      <c r="DV15" t="e">
        <v>#VALUE!</v>
      </c>
      <c r="DW15" t="e">
        <v>#VALUE!</v>
      </c>
      <c r="DX15" t="e">
        <v>#VALUE!</v>
      </c>
      <c r="DY15" t="e">
        <v>#VALUE!</v>
      </c>
      <c r="DZ15" t="e">
        <v>#VALUE!</v>
      </c>
      <c r="EA15" t="e">
        <v>#VALUE!</v>
      </c>
      <c r="EB15">
        <v>5.6988716234185603E-2</v>
      </c>
      <c r="EC15">
        <v>4.9143764412353998E-2</v>
      </c>
      <c r="ED15" t="e">
        <v>#VALUE!</v>
      </c>
      <c r="EE15" t="e">
        <v>#VALUE!</v>
      </c>
      <c r="EF15">
        <v>4.0865607875917198E-2</v>
      </c>
      <c r="EG15">
        <v>0.34573154515405902</v>
      </c>
      <c r="EH15">
        <v>0.41583185271991802</v>
      </c>
      <c r="EI15">
        <v>0.36789548764922297</v>
      </c>
      <c r="EJ15">
        <v>0.35473572188719399</v>
      </c>
      <c r="EK15">
        <v>0.282344199869973</v>
      </c>
      <c r="EL15">
        <v>0.224155617187797</v>
      </c>
      <c r="EM15">
        <v>0.185234188938873</v>
      </c>
      <c r="EN15">
        <v>0.221488099707185</v>
      </c>
      <c r="EO15">
        <v>0.164298650137227</v>
      </c>
      <c r="EP15">
        <v>0.15603232098077499</v>
      </c>
      <c r="EQ15">
        <v>0.27354583792409098</v>
      </c>
      <c r="ER15">
        <v>0.241938532491589</v>
      </c>
      <c r="ES15">
        <v>0.21398002853067</v>
      </c>
      <c r="ET15">
        <v>0.164298650137227</v>
      </c>
      <c r="EU15">
        <v>0.11145165784341</v>
      </c>
      <c r="EV15" t="e">
        <v>#VALUE!</v>
      </c>
      <c r="EW15" t="e">
        <v>#VALUE!</v>
      </c>
      <c r="EX15" t="e">
        <v>#VALUE!</v>
      </c>
      <c r="EY15" t="e">
        <v>#VALUE!</v>
      </c>
      <c r="EZ15" t="e">
        <v>#VALUE!</v>
      </c>
      <c r="FA15" t="e">
        <v>#VALUE!</v>
      </c>
      <c r="FB15" t="e">
        <v>#VALUE!</v>
      </c>
      <c r="FC15" t="e">
        <v>#VALUE!</v>
      </c>
      <c r="FD15" t="e">
        <v>#VALUE!</v>
      </c>
      <c r="FE15" t="e">
        <v>#VALUE!</v>
      </c>
      <c r="FF15" t="e">
        <v>#VALUE!</v>
      </c>
      <c r="FG15" t="e">
        <v>#VALUE!</v>
      </c>
      <c r="FH15" t="e">
        <v>#VALUE!</v>
      </c>
      <c r="FI15" t="e">
        <v>#VALUE!</v>
      </c>
      <c r="FJ15" t="e">
        <v>#VALUE!</v>
      </c>
      <c r="FK15" t="e">
        <v>#VALUE!</v>
      </c>
      <c r="FL15" t="e">
        <v>#VALUE!</v>
      </c>
      <c r="FM15" t="e">
        <v>#VALUE!</v>
      </c>
      <c r="FN15" t="e">
        <v>#VALUE!</v>
      </c>
      <c r="FO15" t="e">
        <v>#VALUE!</v>
      </c>
      <c r="FP15" t="e">
        <v>#VALUE!</v>
      </c>
      <c r="FQ15" t="e">
        <v>#VALUE!</v>
      </c>
      <c r="FR15" t="e">
        <v>#VALUE!</v>
      </c>
      <c r="FS15" t="e">
        <v>#VALUE!</v>
      </c>
      <c r="FT15" t="e">
        <v>#VALUE!</v>
      </c>
      <c r="FU15" t="e">
        <v>#VALUE!</v>
      </c>
      <c r="FV15" t="e">
        <v>#VALUE!</v>
      </c>
      <c r="FW15" t="e">
        <v>#VALUE!</v>
      </c>
      <c r="FX15" t="e">
        <v>#VALUE!</v>
      </c>
      <c r="FY15" t="e">
        <v>#VALUE!</v>
      </c>
      <c r="FZ15" t="e">
        <v>#VALUE!</v>
      </c>
      <c r="GA15" t="e">
        <v>#VALUE!</v>
      </c>
      <c r="GB15" t="e">
        <v>#VALUE!</v>
      </c>
      <c r="GC15" t="e">
        <v>#VALUE!</v>
      </c>
      <c r="GD15" t="e">
        <v>#VALUE!</v>
      </c>
      <c r="GE15" t="e">
        <v>#VALUE!</v>
      </c>
      <c r="GF15" t="e">
        <v>#VALUE!</v>
      </c>
      <c r="GG15" t="e">
        <v>#VALUE!</v>
      </c>
      <c r="GH15" t="e">
        <v>#VALUE!</v>
      </c>
      <c r="GI15" t="e">
        <v>#VALUE!</v>
      </c>
      <c r="GJ15">
        <v>0.148170662208883</v>
      </c>
      <c r="GK15">
        <v>0.15877216194760499</v>
      </c>
      <c r="GL15">
        <v>0.195209850589384</v>
      </c>
      <c r="GM15">
        <v>0.201639252441142</v>
      </c>
      <c r="GN15">
        <v>0.148602210457881</v>
      </c>
      <c r="GO15" t="e">
        <v>#VALUE!</v>
      </c>
      <c r="GP15" t="e">
        <v>#VALUE!</v>
      </c>
      <c r="GQ15" t="e">
        <v>#VALUE!</v>
      </c>
      <c r="GR15" t="e">
        <v>#VALUE!</v>
      </c>
      <c r="GS15" t="e">
        <v>#VALUE!</v>
      </c>
      <c r="GT15" t="e">
        <v>#VALUE!</v>
      </c>
      <c r="GU15" t="e">
        <v>#VALUE!</v>
      </c>
      <c r="GV15" t="e">
        <v>#VALUE!</v>
      </c>
      <c r="GW15" t="e">
        <v>#VALUE!</v>
      </c>
      <c r="GX15">
        <v>5.5725828921705203E-2</v>
      </c>
      <c r="GY15" t="e">
        <v>#VALUE!</v>
      </c>
      <c r="GZ15" t="e">
        <v>#VALUE!</v>
      </c>
      <c r="HA15" t="e">
        <v>#VALUE!</v>
      </c>
      <c r="HB15" t="e">
        <v>#VALUE!</v>
      </c>
      <c r="HC15" t="e">
        <v>#VALUE!</v>
      </c>
      <c r="HD15">
        <v>3.4991071767789999</v>
      </c>
      <c r="HE15">
        <v>3.3606774278909799</v>
      </c>
      <c r="HF15">
        <v>3.3073053532547498</v>
      </c>
      <c r="HG15">
        <v>3.3233136050484502</v>
      </c>
      <c r="HH15">
        <v>2.8903129934057801</v>
      </c>
      <c r="HI15">
        <v>1.0789863607005801</v>
      </c>
      <c r="HJ15">
        <v>1.11140513363324</v>
      </c>
      <c r="HK15">
        <v>1.0473759291238101</v>
      </c>
      <c r="HL15">
        <v>0.914844756445921</v>
      </c>
      <c r="HM15">
        <v>0.761586328596638</v>
      </c>
      <c r="HN15">
        <v>0.33433380190722201</v>
      </c>
      <c r="HO15">
        <v>0.30242316561448601</v>
      </c>
      <c r="HP15">
        <v>0.24401231323672901</v>
      </c>
      <c r="HQ15">
        <v>0.19417113198035901</v>
      </c>
      <c r="HR15">
        <v>0.15974737624222199</v>
      </c>
      <c r="HS15">
        <v>0.74845180654230503</v>
      </c>
      <c r="HT15">
        <v>0.81276225758893095</v>
      </c>
      <c r="HU15">
        <v>0.82213379382836504</v>
      </c>
      <c r="HV15">
        <v>0.73560986538712902</v>
      </c>
      <c r="HW15">
        <v>0.60555400761586298</v>
      </c>
      <c r="HX15">
        <v>52.777777777777779</v>
      </c>
      <c r="HY15">
        <v>46.043165467625904</v>
      </c>
      <c r="HZ15">
        <v>46.938775510204081</v>
      </c>
      <c r="IA15">
        <v>41.830065359477125</v>
      </c>
      <c r="IB15">
        <v>28.915662650602407</v>
      </c>
    </row>
    <row r="16" spans="1:236" x14ac:dyDescent="0.3">
      <c r="A16" s="38" t="s">
        <v>33</v>
      </c>
      <c r="B16">
        <v>2.5229013365370201</v>
      </c>
      <c r="C16">
        <v>2.70237071612824</v>
      </c>
      <c r="D16">
        <v>1.6665509339629201</v>
      </c>
      <c r="E16">
        <v>2.7679745346342801</v>
      </c>
      <c r="F16" t="e">
        <v>#VALUE!</v>
      </c>
      <c r="G16" t="e">
        <v>#VALUE!</v>
      </c>
      <c r="H16" t="e">
        <v>#VALUE!</v>
      </c>
      <c r="I16" t="e">
        <v>#VALUE!</v>
      </c>
      <c r="J16" t="e">
        <v>#VALUE!</v>
      </c>
      <c r="K16" t="e">
        <v>#VALUE!</v>
      </c>
      <c r="L16" t="e">
        <v>#VALUE!</v>
      </c>
      <c r="M16" t="e">
        <v>#VALUE!</v>
      </c>
      <c r="N16" t="e">
        <v>#VALUE!</v>
      </c>
      <c r="O16" t="e">
        <v>#VALUE!</v>
      </c>
      <c r="P16" t="e">
        <v>#VALUE!</v>
      </c>
      <c r="Q16">
        <v>2</v>
      </c>
      <c r="R16">
        <v>1.77272727272727</v>
      </c>
      <c r="S16">
        <v>1.2307692307692299</v>
      </c>
      <c r="T16">
        <v>1.2</v>
      </c>
      <c r="U16" t="e">
        <v>#VALUE!</v>
      </c>
      <c r="V16">
        <v>63.4</v>
      </c>
      <c r="W16">
        <v>91.8333333333333</v>
      </c>
      <c r="X16">
        <v>28.153846153846199</v>
      </c>
      <c r="Y16">
        <v>18.25</v>
      </c>
      <c r="Z16" t="e">
        <v>#VALUE!</v>
      </c>
      <c r="AA16">
        <v>50</v>
      </c>
      <c r="AB16">
        <v>41.6666666666667</v>
      </c>
      <c r="AC16" t="e">
        <v>#VALUE!</v>
      </c>
      <c r="AD16">
        <v>50</v>
      </c>
      <c r="AE16" t="e">
        <v>#VALUE!</v>
      </c>
      <c r="AF16" t="e">
        <v>#VALUE!</v>
      </c>
      <c r="AG16" t="e">
        <v>#VALUE!</v>
      </c>
      <c r="AH16" t="e">
        <v>#VALUE!</v>
      </c>
      <c r="AI16" t="e">
        <v>#VALUE!</v>
      </c>
      <c r="AJ16" t="e">
        <v>#VALUE!</v>
      </c>
      <c r="AK16">
        <v>0.55965195367552401</v>
      </c>
      <c r="AL16">
        <v>0.63962844513250905</v>
      </c>
      <c r="AM16">
        <v>0.69969896672361898</v>
      </c>
      <c r="AN16">
        <v>0.71530176793334699</v>
      </c>
      <c r="AO16">
        <v>0.68920781642747098</v>
      </c>
      <c r="AP16">
        <v>20</v>
      </c>
      <c r="AQ16">
        <v>25</v>
      </c>
      <c r="AR16">
        <v>25</v>
      </c>
      <c r="AS16">
        <v>44.44444</v>
      </c>
      <c r="AT16">
        <v>69.333330000000004</v>
      </c>
      <c r="AU16">
        <v>100</v>
      </c>
      <c r="AV16">
        <v>100</v>
      </c>
      <c r="AW16">
        <v>0</v>
      </c>
      <c r="AX16">
        <v>46.666669999999996</v>
      </c>
      <c r="AY16">
        <v>85.714290000000005</v>
      </c>
      <c r="AZ16">
        <v>0</v>
      </c>
      <c r="BA16">
        <v>0</v>
      </c>
      <c r="BB16">
        <v>0</v>
      </c>
      <c r="BC16">
        <v>53.333333000000003</v>
      </c>
      <c r="BD16">
        <v>14.285713999999999</v>
      </c>
      <c r="BE16" t="e">
        <v>#VALUE!</v>
      </c>
      <c r="BF16">
        <v>0</v>
      </c>
      <c r="BG16">
        <v>0</v>
      </c>
      <c r="BH16">
        <v>29.953198130000004</v>
      </c>
      <c r="BI16">
        <v>0</v>
      </c>
      <c r="BJ16" t="e">
        <v>#VALUE!</v>
      </c>
      <c r="BK16">
        <v>100</v>
      </c>
      <c r="BL16">
        <v>100</v>
      </c>
      <c r="BM16">
        <v>70.046800000000005</v>
      </c>
      <c r="BN16">
        <v>100</v>
      </c>
      <c r="BO16">
        <v>4.2893032945934397</v>
      </c>
      <c r="BP16">
        <v>4.31851052127681</v>
      </c>
      <c r="BQ16">
        <v>4.63347164591978</v>
      </c>
      <c r="BR16">
        <v>4.6453972769762197</v>
      </c>
      <c r="BS16">
        <v>3.21900591907889</v>
      </c>
      <c r="BT16">
        <v>6.3563389775118004</v>
      </c>
      <c r="BU16">
        <v>6.2740624554398998</v>
      </c>
      <c r="BV16">
        <v>6.7122284598486699</v>
      </c>
      <c r="BW16">
        <v>6.73846779109937</v>
      </c>
      <c r="BX16">
        <v>6.4258493472796596</v>
      </c>
      <c r="BY16">
        <v>7.9495087726465004</v>
      </c>
      <c r="BZ16">
        <v>7.8873928011244399</v>
      </c>
      <c r="CA16">
        <v>8.3516394109510994</v>
      </c>
      <c r="CB16">
        <v>8.3357041251778092</v>
      </c>
      <c r="CC16">
        <v>7.5083110354333904</v>
      </c>
      <c r="CD16">
        <v>7.9495087726465004</v>
      </c>
      <c r="CE16">
        <v>7.8873928011244399</v>
      </c>
      <c r="CF16">
        <v>8.3312993247091391</v>
      </c>
      <c r="CG16">
        <v>8.2584840479577295</v>
      </c>
      <c r="CH16">
        <v>7.2488445633665801</v>
      </c>
      <c r="CI16" t="e">
        <v>#VALUE!</v>
      </c>
      <c r="CJ16">
        <v>6.5185064472102802E-2</v>
      </c>
      <c r="CK16">
        <v>0.80546741518183995</v>
      </c>
      <c r="CL16">
        <v>1.68258484047958</v>
      </c>
      <c r="CM16">
        <v>2.9717019378902099</v>
      </c>
      <c r="CN16" t="e">
        <v>#VALUE!</v>
      </c>
      <c r="CO16" t="e">
        <v>#VALUE!</v>
      </c>
      <c r="CP16" t="e">
        <v>#VALUE!</v>
      </c>
      <c r="CQ16" t="e">
        <v>#VALUE!</v>
      </c>
      <c r="CR16" t="e">
        <v>#VALUE!</v>
      </c>
      <c r="CS16">
        <v>4.7100635225392704</v>
      </c>
      <c r="CT16">
        <v>4.5914729787537398</v>
      </c>
      <c r="CU16">
        <v>4.7961923358555003</v>
      </c>
      <c r="CV16">
        <v>4.5884982727088</v>
      </c>
      <c r="CW16">
        <v>3.7338846995864801</v>
      </c>
      <c r="CX16" t="e">
        <v>#VALUE!</v>
      </c>
      <c r="CY16" t="e">
        <v>#VALUE!</v>
      </c>
      <c r="CZ16" t="e">
        <v>#VALUE!</v>
      </c>
      <c r="DA16" t="e">
        <v>#VALUE!</v>
      </c>
      <c r="DB16" t="e">
        <v>#VALUE!</v>
      </c>
      <c r="DC16" t="e">
        <v>#VALUE!</v>
      </c>
      <c r="DD16" t="e">
        <v>#VALUE!</v>
      </c>
      <c r="DE16" t="e">
        <v>#VALUE!</v>
      </c>
      <c r="DF16" t="e">
        <v>#VALUE!</v>
      </c>
      <c r="DG16" t="e">
        <v>#VALUE!</v>
      </c>
      <c r="DH16" t="e">
        <v>#VALUE!</v>
      </c>
      <c r="DI16" t="e">
        <v>#VALUE!</v>
      </c>
      <c r="DJ16" t="e">
        <v>#VALUE!</v>
      </c>
      <c r="DK16" t="e">
        <v>#VALUE!</v>
      </c>
      <c r="DL16" t="e">
        <v>#VALUE!</v>
      </c>
      <c r="DM16">
        <v>0.96407197859433402</v>
      </c>
      <c r="DN16">
        <v>1.0144425658470999</v>
      </c>
      <c r="DO16">
        <v>1.0332763810918599</v>
      </c>
      <c r="DP16">
        <v>0.999796789270473</v>
      </c>
      <c r="DQ16">
        <v>0.55136625314197696</v>
      </c>
      <c r="DR16" t="e">
        <v>#VALUE!</v>
      </c>
      <c r="DS16" t="e">
        <v>#VALUE!</v>
      </c>
      <c r="DT16" t="e">
        <v>#VALUE!</v>
      </c>
      <c r="DU16" t="e">
        <v>#VALUE!</v>
      </c>
      <c r="DV16" t="e">
        <v>#VALUE!</v>
      </c>
      <c r="DW16" t="e">
        <v>#VALUE!</v>
      </c>
      <c r="DX16" t="e">
        <v>#VALUE!</v>
      </c>
      <c r="DY16" t="e">
        <v>#VALUE!</v>
      </c>
      <c r="DZ16" t="e">
        <v>#VALUE!</v>
      </c>
      <c r="EA16" t="e">
        <v>#VALUE!</v>
      </c>
      <c r="EB16" t="e">
        <v>#VALUE!</v>
      </c>
      <c r="EC16">
        <v>6.9259131001609298E-2</v>
      </c>
      <c r="ED16">
        <v>4.0680172483931298E-2</v>
      </c>
      <c r="EE16" t="e">
        <v>#VALUE!</v>
      </c>
      <c r="EF16" t="e">
        <v>#VALUE!</v>
      </c>
      <c r="EG16">
        <v>0.29820870524316301</v>
      </c>
      <c r="EH16">
        <v>0.35851785459656599</v>
      </c>
      <c r="EI16">
        <v>0.37832560410056099</v>
      </c>
      <c r="EJ16">
        <v>0.36984352773826501</v>
      </c>
      <c r="EK16">
        <v>0.25541230844076901</v>
      </c>
      <c r="EL16">
        <v>0.16748708102698201</v>
      </c>
      <c r="EM16">
        <v>8.5555397119635002E-2</v>
      </c>
      <c r="EN16">
        <v>0.14238060369375999</v>
      </c>
      <c r="EO16">
        <v>0.174761227392806</v>
      </c>
      <c r="EP16">
        <v>7.7029108894834997E-2</v>
      </c>
      <c r="EQ16">
        <v>0.24101799464858401</v>
      </c>
      <c r="ER16">
        <v>0.17925892729828299</v>
      </c>
      <c r="ES16">
        <v>0.13831258644536701</v>
      </c>
      <c r="ET16">
        <v>5.2834789676894901E-2</v>
      </c>
      <c r="EU16" t="e">
        <v>#VALUE!</v>
      </c>
      <c r="EV16" t="e">
        <v>#VALUE!</v>
      </c>
      <c r="EW16" t="e">
        <v>#VALUE!</v>
      </c>
      <c r="EX16" t="e">
        <v>#VALUE!</v>
      </c>
      <c r="EY16" t="e">
        <v>#VALUE!</v>
      </c>
      <c r="EZ16" t="e">
        <v>#VALUE!</v>
      </c>
      <c r="FA16" t="e">
        <v>#VALUE!</v>
      </c>
      <c r="FB16" t="e">
        <v>#VALUE!</v>
      </c>
      <c r="FC16" t="e">
        <v>#VALUE!</v>
      </c>
      <c r="FD16" t="e">
        <v>#VALUE!</v>
      </c>
      <c r="FE16" t="e">
        <v>#VALUE!</v>
      </c>
      <c r="FF16">
        <v>4.0850507567556503E-2</v>
      </c>
      <c r="FG16" t="e">
        <v>#VALUE!</v>
      </c>
      <c r="FH16" t="e">
        <v>#VALUE!</v>
      </c>
      <c r="FI16" t="e">
        <v>#VALUE!</v>
      </c>
      <c r="FJ16" t="e">
        <v>#VALUE!</v>
      </c>
      <c r="FK16" t="e">
        <v>#VALUE!</v>
      </c>
      <c r="FL16" t="e">
        <v>#VALUE!</v>
      </c>
      <c r="FM16" t="e">
        <v>#VALUE!</v>
      </c>
      <c r="FN16" t="e">
        <v>#VALUE!</v>
      </c>
      <c r="FO16" t="e">
        <v>#VALUE!</v>
      </c>
      <c r="FP16" t="e">
        <v>#VALUE!</v>
      </c>
      <c r="FQ16" t="e">
        <v>#VALUE!</v>
      </c>
      <c r="FR16" t="e">
        <v>#VALUE!</v>
      </c>
      <c r="FS16" t="e">
        <v>#VALUE!</v>
      </c>
      <c r="FT16" t="e">
        <v>#VALUE!</v>
      </c>
      <c r="FU16" t="e">
        <v>#VALUE!</v>
      </c>
      <c r="FV16" t="e">
        <v>#VALUE!</v>
      </c>
      <c r="FW16" t="e">
        <v>#VALUE!</v>
      </c>
      <c r="FX16" t="e">
        <v>#VALUE!</v>
      </c>
      <c r="FY16" t="e">
        <v>#VALUE!</v>
      </c>
      <c r="FZ16" t="e">
        <v>#VALUE!</v>
      </c>
      <c r="GA16" t="e">
        <v>#VALUE!</v>
      </c>
      <c r="GB16" t="e">
        <v>#VALUE!</v>
      </c>
      <c r="GC16" t="e">
        <v>#VALUE!</v>
      </c>
      <c r="GD16" t="e">
        <v>#VALUE!</v>
      </c>
      <c r="GE16" t="e">
        <v>#VALUE!</v>
      </c>
      <c r="GF16" t="e">
        <v>#VALUE!</v>
      </c>
      <c r="GG16" t="e">
        <v>#VALUE!</v>
      </c>
      <c r="GH16">
        <v>4.0642145905303802E-2</v>
      </c>
      <c r="GI16" t="e">
        <v>#VALUE!</v>
      </c>
      <c r="GJ16">
        <v>0.15931697951346999</v>
      </c>
      <c r="GK16">
        <v>0.31777718930150101</v>
      </c>
      <c r="GL16">
        <v>0.32950939711984401</v>
      </c>
      <c r="GM16">
        <v>0.34139402560455201</v>
      </c>
      <c r="GN16">
        <v>0.17838319954593401</v>
      </c>
      <c r="GO16" t="e">
        <v>#VALUE!</v>
      </c>
      <c r="GP16" t="e">
        <v>#VALUE!</v>
      </c>
      <c r="GQ16" t="e">
        <v>#VALUE!</v>
      </c>
      <c r="GR16" t="e">
        <v>#VALUE!</v>
      </c>
      <c r="GS16" t="e">
        <v>#VALUE!</v>
      </c>
      <c r="GT16" t="e">
        <v>#VALUE!</v>
      </c>
      <c r="GU16" t="e">
        <v>#VALUE!</v>
      </c>
      <c r="GV16" t="e">
        <v>#VALUE!</v>
      </c>
      <c r="GW16" t="e">
        <v>#VALUE!</v>
      </c>
      <c r="GX16" t="e">
        <v>#VALUE!</v>
      </c>
      <c r="GY16" t="e">
        <v>#VALUE!</v>
      </c>
      <c r="GZ16" t="e">
        <v>#VALUE!</v>
      </c>
      <c r="HA16" t="e">
        <v>#VALUE!</v>
      </c>
      <c r="HB16" t="e">
        <v>#VALUE!</v>
      </c>
      <c r="HC16" t="e">
        <v>#VALUE!</v>
      </c>
      <c r="HD16">
        <v>4.7182336240527798</v>
      </c>
      <c r="HE16">
        <v>4.6036951783422602</v>
      </c>
      <c r="HF16">
        <v>4.8043283703522901</v>
      </c>
      <c r="HG16">
        <v>4.5925624872993298</v>
      </c>
      <c r="HH16">
        <v>3.7419930268385602</v>
      </c>
      <c r="HI16">
        <v>0.97224208010784496</v>
      </c>
      <c r="HJ16">
        <v>1.02666476543562</v>
      </c>
      <c r="HK16">
        <v>1.0373443983402499</v>
      </c>
      <c r="HL16">
        <v>1.03637472058525</v>
      </c>
      <c r="HM16">
        <v>0.54731208951593302</v>
      </c>
      <c r="HN16">
        <v>0.27778345145938399</v>
      </c>
      <c r="HO16">
        <v>0.24851805829989199</v>
      </c>
      <c r="HP16">
        <v>0.18306077617769101</v>
      </c>
      <c r="HQ16">
        <v>5.68990042674253E-2</v>
      </c>
      <c r="HR16" t="e">
        <v>#VALUE!</v>
      </c>
      <c r="HS16">
        <v>0.68628852713495003</v>
      </c>
      <c r="HT16">
        <v>0.82296143896029805</v>
      </c>
      <c r="HU16">
        <v>0.88682776014970299</v>
      </c>
      <c r="HV16">
        <v>0.971347287136761</v>
      </c>
      <c r="HW16">
        <v>0.53109543501175704</v>
      </c>
      <c r="HX16">
        <v>50</v>
      </c>
      <c r="HY16">
        <v>41.666666666666671</v>
      </c>
      <c r="HZ16" t="e">
        <v>#VALUE!</v>
      </c>
      <c r="IA16">
        <v>50</v>
      </c>
      <c r="IB16" t="e">
        <v>#VALUE!</v>
      </c>
    </row>
    <row r="17" spans="1:236" x14ac:dyDescent="0.3">
      <c r="A17" s="38" t="s">
        <v>34</v>
      </c>
      <c r="B17">
        <v>2.6838290471524</v>
      </c>
      <c r="C17">
        <v>2.4195830121857198</v>
      </c>
      <c r="D17">
        <v>1.6990877057489</v>
      </c>
      <c r="E17">
        <v>2.5997714717012799</v>
      </c>
      <c r="F17">
        <v>2.5598882957834599</v>
      </c>
      <c r="G17" t="e">
        <v>#VALUE!</v>
      </c>
      <c r="H17" t="e">
        <v>#VALUE!</v>
      </c>
      <c r="I17" t="e">
        <v>#VALUE!</v>
      </c>
      <c r="J17" t="e">
        <v>#VALUE!</v>
      </c>
      <c r="K17" t="e">
        <v>#VALUE!</v>
      </c>
      <c r="L17" t="e">
        <v>#VALUE!</v>
      </c>
      <c r="M17" t="e">
        <v>#VALUE!</v>
      </c>
      <c r="N17" t="e">
        <v>#VALUE!</v>
      </c>
      <c r="O17" t="e">
        <v>#VALUE!</v>
      </c>
      <c r="P17" t="e">
        <v>#VALUE!</v>
      </c>
      <c r="Q17">
        <v>2.5066666666666699</v>
      </c>
      <c r="R17">
        <v>2.5645161290322598</v>
      </c>
      <c r="S17">
        <v>2.8863636363636398</v>
      </c>
      <c r="T17">
        <v>2.8870967741935498</v>
      </c>
      <c r="U17">
        <v>1.97727272727273</v>
      </c>
      <c r="V17">
        <v>147.0625</v>
      </c>
      <c r="W17">
        <v>142.12121212121201</v>
      </c>
      <c r="X17">
        <v>144.708333333333</v>
      </c>
      <c r="Y17">
        <v>115.875</v>
      </c>
      <c r="Z17">
        <v>40.733333333333299</v>
      </c>
      <c r="AA17">
        <v>38.75</v>
      </c>
      <c r="AB17">
        <v>60.606060606060602</v>
      </c>
      <c r="AC17">
        <v>37.5</v>
      </c>
      <c r="AD17">
        <v>25</v>
      </c>
      <c r="AE17">
        <v>33.3333333333333</v>
      </c>
      <c r="AF17" t="e">
        <v>#VALUE!</v>
      </c>
      <c r="AG17" t="e">
        <v>#VALUE!</v>
      </c>
      <c r="AH17" t="e">
        <v>#VALUE!</v>
      </c>
      <c r="AI17" t="e">
        <v>#VALUE!</v>
      </c>
      <c r="AJ17" t="e">
        <v>#VALUE!</v>
      </c>
      <c r="AK17">
        <v>0.58460539136083101</v>
      </c>
      <c r="AL17">
        <v>0.66017280994142602</v>
      </c>
      <c r="AM17">
        <v>0.68315475710948204</v>
      </c>
      <c r="AN17">
        <v>0.71199486850545202</v>
      </c>
      <c r="AO17">
        <v>0.64036191598834002</v>
      </c>
      <c r="AP17">
        <v>27.586210000000001</v>
      </c>
      <c r="AQ17">
        <v>35.211269999999999</v>
      </c>
      <c r="AR17">
        <v>53.086420000000004</v>
      </c>
      <c r="AS17">
        <v>56.190480000000001</v>
      </c>
      <c r="AT17">
        <v>54.545449999999995</v>
      </c>
      <c r="AU17">
        <v>43.75</v>
      </c>
      <c r="AV17">
        <v>74.193550000000002</v>
      </c>
      <c r="AW17">
        <v>83.333330000000004</v>
      </c>
      <c r="AX17">
        <v>62.5</v>
      </c>
      <c r="AY17">
        <v>60</v>
      </c>
      <c r="AZ17">
        <v>56.25</v>
      </c>
      <c r="BA17">
        <v>25.806452</v>
      </c>
      <c r="BB17">
        <v>16.66667</v>
      </c>
      <c r="BC17">
        <v>37.5</v>
      </c>
      <c r="BD17">
        <v>40</v>
      </c>
      <c r="BE17">
        <v>0</v>
      </c>
      <c r="BF17">
        <v>0</v>
      </c>
      <c r="BG17">
        <v>0</v>
      </c>
      <c r="BH17">
        <v>0</v>
      </c>
      <c r="BI17">
        <v>0</v>
      </c>
      <c r="BJ17">
        <v>100</v>
      </c>
      <c r="BK17">
        <v>100</v>
      </c>
      <c r="BL17">
        <v>100</v>
      </c>
      <c r="BM17">
        <v>100</v>
      </c>
      <c r="BN17">
        <v>100</v>
      </c>
      <c r="BO17">
        <v>4.12146800909386</v>
      </c>
      <c r="BP17">
        <v>4.2166920164396</v>
      </c>
      <c r="BQ17">
        <v>4.5694030451945498</v>
      </c>
      <c r="BR17">
        <v>4.3264913406029502</v>
      </c>
      <c r="BS17">
        <v>3.8931455787947802</v>
      </c>
      <c r="BT17">
        <v>4.7320558622929498</v>
      </c>
      <c r="BU17">
        <v>4.7344746124720896</v>
      </c>
      <c r="BV17">
        <v>5.2847820832997696</v>
      </c>
      <c r="BW17">
        <v>5.3463758819756304</v>
      </c>
      <c r="BX17">
        <v>4.8680249135829996</v>
      </c>
      <c r="BY17">
        <v>6.2227996102630696</v>
      </c>
      <c r="BZ17">
        <v>6.3913789197760602</v>
      </c>
      <c r="CA17">
        <v>6.8508821396922599</v>
      </c>
      <c r="CB17">
        <v>6.86658114175754</v>
      </c>
      <c r="CC17">
        <v>6.3622027175557898</v>
      </c>
      <c r="CD17">
        <v>6.2227996102630696</v>
      </c>
      <c r="CE17">
        <v>6.3913789197760602</v>
      </c>
      <c r="CF17">
        <v>6.82510271489567</v>
      </c>
      <c r="CG17">
        <v>6.8216805644644003</v>
      </c>
      <c r="CH17">
        <v>6.1455628653806302</v>
      </c>
      <c r="CI17" t="e">
        <v>#VALUE!</v>
      </c>
      <c r="CJ17">
        <v>0.10679266043170101</v>
      </c>
      <c r="CK17">
        <v>0.95061628937404297</v>
      </c>
      <c r="CL17">
        <v>0.87235407312379698</v>
      </c>
      <c r="CM17">
        <v>1.5993118498813299</v>
      </c>
      <c r="CN17" t="e">
        <v>#VALUE!</v>
      </c>
      <c r="CO17" t="e">
        <v>#VALUE!</v>
      </c>
      <c r="CP17" t="e">
        <v>#VALUE!</v>
      </c>
      <c r="CQ17" t="e">
        <v>#VALUE!</v>
      </c>
      <c r="CR17" t="e">
        <v>#VALUE!</v>
      </c>
      <c r="CS17">
        <v>3.5531016563819402</v>
      </c>
      <c r="CT17">
        <v>3.6050613248762202</v>
      </c>
      <c r="CU17">
        <v>3.6735680335132499</v>
      </c>
      <c r="CV17">
        <v>3.6561898652982698</v>
      </c>
      <c r="CW17">
        <v>3.1699507781512302</v>
      </c>
      <c r="CX17" t="e">
        <v>#VALUE!</v>
      </c>
      <c r="CY17" t="e">
        <v>#VALUE!</v>
      </c>
      <c r="CZ17" t="e">
        <v>#VALUE!</v>
      </c>
      <c r="DA17">
        <v>3.52790250160359E-2</v>
      </c>
      <c r="DB17" t="e">
        <v>#VALUE!</v>
      </c>
      <c r="DC17" t="e">
        <v>#VALUE!</v>
      </c>
      <c r="DD17" t="e">
        <v>#VALUE!</v>
      </c>
      <c r="DE17" t="e">
        <v>#VALUE!</v>
      </c>
      <c r="DF17" t="e">
        <v>#VALUE!</v>
      </c>
      <c r="DG17" t="e">
        <v>#VALUE!</v>
      </c>
      <c r="DH17" t="e">
        <v>#VALUE!</v>
      </c>
      <c r="DI17" t="e">
        <v>#VALUE!</v>
      </c>
      <c r="DJ17" t="e">
        <v>#VALUE!</v>
      </c>
      <c r="DK17" t="e">
        <v>#VALUE!</v>
      </c>
      <c r="DL17" t="e">
        <v>#VALUE!</v>
      </c>
      <c r="DM17">
        <v>1.0230594348814599</v>
      </c>
      <c r="DN17">
        <v>1.0711627455422199</v>
      </c>
      <c r="DO17">
        <v>1.0247321356642201</v>
      </c>
      <c r="DP17">
        <v>1.17382937780629</v>
      </c>
      <c r="DQ17">
        <v>0.83788648708922098</v>
      </c>
      <c r="DR17" t="e">
        <v>#VALUE!</v>
      </c>
      <c r="DS17" t="e">
        <v>#VALUE!</v>
      </c>
      <c r="DT17" t="e">
        <v>#VALUE!</v>
      </c>
      <c r="DU17" t="e">
        <v>#VALUE!</v>
      </c>
      <c r="DV17" t="e">
        <v>#VALUE!</v>
      </c>
      <c r="DW17" t="e">
        <v>#VALUE!</v>
      </c>
      <c r="DX17" t="e">
        <v>#VALUE!</v>
      </c>
      <c r="DY17" t="e">
        <v>#VALUE!</v>
      </c>
      <c r="DZ17" t="e">
        <v>#VALUE!</v>
      </c>
      <c r="EA17" t="e">
        <v>#VALUE!</v>
      </c>
      <c r="EB17" t="e">
        <v>#VALUE!</v>
      </c>
      <c r="EC17">
        <v>4.5305977152842999E-2</v>
      </c>
      <c r="ED17" t="e">
        <v>#VALUE!</v>
      </c>
      <c r="EE17" t="e">
        <v>#VALUE!</v>
      </c>
      <c r="EF17" t="e">
        <v>#VALUE!</v>
      </c>
      <c r="EG17">
        <v>0.46768431308866498</v>
      </c>
      <c r="EH17">
        <v>0.49836574868127198</v>
      </c>
      <c r="EI17">
        <v>0.55425763312656096</v>
      </c>
      <c r="EJ17">
        <v>0.62540089801154597</v>
      </c>
      <c r="EK17">
        <v>0.44920910524555202</v>
      </c>
      <c r="EL17">
        <v>3.5725885027606402E-2</v>
      </c>
      <c r="EM17">
        <v>5.5014400828452201E-2</v>
      </c>
      <c r="EN17">
        <v>4.5113993394022403E-2</v>
      </c>
      <c r="EO17">
        <v>6.4143681847337999E-2</v>
      </c>
      <c r="EP17">
        <v>5.0974082864743503E-2</v>
      </c>
      <c r="EQ17">
        <v>0.20136407924650901</v>
      </c>
      <c r="ER17">
        <v>0.258891298016245</v>
      </c>
      <c r="ES17">
        <v>0.23201482316925801</v>
      </c>
      <c r="ET17">
        <v>0.19563822963438099</v>
      </c>
      <c r="EU17">
        <v>0.117877566624719</v>
      </c>
      <c r="EV17" t="e">
        <v>#VALUE!</v>
      </c>
      <c r="EW17" t="e">
        <v>#VALUE!</v>
      </c>
      <c r="EX17" t="e">
        <v>#VALUE!</v>
      </c>
      <c r="EY17" t="e">
        <v>#VALUE!</v>
      </c>
      <c r="EZ17" t="e">
        <v>#VALUE!</v>
      </c>
      <c r="FA17">
        <v>7.46995777849951E-2</v>
      </c>
      <c r="FB17" t="e">
        <v>#VALUE!</v>
      </c>
      <c r="FC17" t="e">
        <v>#VALUE!</v>
      </c>
      <c r="FD17">
        <v>3.2071840923669E-2</v>
      </c>
      <c r="FE17" t="e">
        <v>#VALUE!</v>
      </c>
      <c r="FF17" t="e">
        <v>#VALUE!</v>
      </c>
      <c r="FG17" t="e">
        <v>#VALUE!</v>
      </c>
      <c r="FH17" t="e">
        <v>#VALUE!</v>
      </c>
      <c r="FI17" t="e">
        <v>#VALUE!</v>
      </c>
      <c r="FJ17" t="e">
        <v>#VALUE!</v>
      </c>
      <c r="FK17" t="e">
        <v>#VALUE!</v>
      </c>
      <c r="FL17" t="e">
        <v>#VALUE!</v>
      </c>
      <c r="FM17" t="e">
        <v>#VALUE!</v>
      </c>
      <c r="FN17" t="e">
        <v>#VALUE!</v>
      </c>
      <c r="FO17" t="e">
        <v>#VALUE!</v>
      </c>
      <c r="FP17" t="e">
        <v>#VALUE!</v>
      </c>
      <c r="FQ17" t="e">
        <v>#VALUE!</v>
      </c>
      <c r="FR17" t="e">
        <v>#VALUE!</v>
      </c>
      <c r="FS17" t="e">
        <v>#VALUE!</v>
      </c>
      <c r="FT17" t="e">
        <v>#VALUE!</v>
      </c>
      <c r="FU17" t="e">
        <v>#VALUE!</v>
      </c>
      <c r="FV17" t="e">
        <v>#VALUE!</v>
      </c>
      <c r="FW17" t="e">
        <v>#VALUE!</v>
      </c>
      <c r="FX17" t="e">
        <v>#VALUE!</v>
      </c>
      <c r="FY17" t="e">
        <v>#VALUE!</v>
      </c>
      <c r="FZ17" t="e">
        <v>#VALUE!</v>
      </c>
      <c r="GA17" t="e">
        <v>#VALUE!</v>
      </c>
      <c r="GB17" t="e">
        <v>#VALUE!</v>
      </c>
      <c r="GC17" t="e">
        <v>#VALUE!</v>
      </c>
      <c r="GD17" t="e">
        <v>#VALUE!</v>
      </c>
      <c r="GE17">
        <v>4.5469308216953601E-2</v>
      </c>
      <c r="GF17" t="e">
        <v>#VALUE!</v>
      </c>
      <c r="GG17">
        <v>4.5113993394022403E-2</v>
      </c>
      <c r="GH17">
        <v>5.1314945477870397E-2</v>
      </c>
      <c r="GI17" t="e">
        <v>#VALUE!</v>
      </c>
      <c r="GJ17">
        <v>0.172133809678467</v>
      </c>
      <c r="GK17">
        <v>0.12620950778292001</v>
      </c>
      <c r="GL17">
        <v>0.10311769918633699</v>
      </c>
      <c r="GM17">
        <v>0.16998075689544601</v>
      </c>
      <c r="GN17">
        <v>0.143364608057091</v>
      </c>
      <c r="GO17" t="e">
        <v>#VALUE!</v>
      </c>
      <c r="GP17">
        <v>3.5597553477233701E-2</v>
      </c>
      <c r="GQ17" t="e">
        <v>#VALUE!</v>
      </c>
      <c r="GR17" t="e">
        <v>#VALUE!</v>
      </c>
      <c r="GS17" t="e">
        <v>#VALUE!</v>
      </c>
      <c r="GT17" t="e">
        <v>#VALUE!</v>
      </c>
      <c r="GU17" t="e">
        <v>#VALUE!</v>
      </c>
      <c r="GV17" t="e">
        <v>#VALUE!</v>
      </c>
      <c r="GW17" t="e">
        <v>#VALUE!</v>
      </c>
      <c r="GX17" t="e">
        <v>#VALUE!</v>
      </c>
      <c r="GY17" t="e">
        <v>#VALUE!</v>
      </c>
      <c r="GZ17" t="e">
        <v>#VALUE!</v>
      </c>
      <c r="HA17" t="e">
        <v>#VALUE!</v>
      </c>
      <c r="HB17" t="e">
        <v>#VALUE!</v>
      </c>
      <c r="HC17" t="e">
        <v>#VALUE!</v>
      </c>
      <c r="HD17">
        <v>3.5693406950308502</v>
      </c>
      <c r="HE17">
        <v>3.6115336073266202</v>
      </c>
      <c r="HF17">
        <v>3.6800128897123998</v>
      </c>
      <c r="HG17">
        <v>3.6786401539448401</v>
      </c>
      <c r="HH17">
        <v>3.1890660592255098</v>
      </c>
      <c r="HI17">
        <v>1.07502435855797</v>
      </c>
      <c r="HJ17">
        <v>1.11323258146986</v>
      </c>
      <c r="HK17">
        <v>1.0569564166599501</v>
      </c>
      <c r="HL17">
        <v>1.2026940346375901</v>
      </c>
      <c r="HM17">
        <v>0.86974528887968505</v>
      </c>
      <c r="HN17">
        <v>0.22734654108476801</v>
      </c>
      <c r="HO17">
        <v>0.310669557619495</v>
      </c>
      <c r="HP17">
        <v>0.25457181986626898</v>
      </c>
      <c r="HQ17">
        <v>0.21488133418858199</v>
      </c>
      <c r="HR17">
        <v>0.133806967519952</v>
      </c>
      <c r="HS17">
        <v>0.87690808704124701</v>
      </c>
      <c r="HT17">
        <v>0.79609074139995495</v>
      </c>
      <c r="HU17">
        <v>0.80882945299283004</v>
      </c>
      <c r="HV17">
        <v>1.00064143681847</v>
      </c>
      <c r="HW17">
        <v>0.73275244118068705</v>
      </c>
      <c r="HX17">
        <v>41.25</v>
      </c>
      <c r="HY17">
        <v>60.606060606060609</v>
      </c>
      <c r="HZ17">
        <v>37.5</v>
      </c>
      <c r="IA17">
        <v>25</v>
      </c>
      <c r="IB17">
        <v>33.333333333333329</v>
      </c>
    </row>
    <row r="18" spans="1:236" x14ac:dyDescent="0.3">
      <c r="A18" s="38" t="s">
        <v>35</v>
      </c>
      <c r="B18">
        <v>2.7294918783547102</v>
      </c>
      <c r="C18">
        <v>2.8953309205575701</v>
      </c>
      <c r="D18">
        <v>2.4712466146076499</v>
      </c>
      <c r="E18">
        <v>2.5457537138510702</v>
      </c>
      <c r="F18">
        <v>2.1264728438959799</v>
      </c>
      <c r="G18" t="e">
        <v>#VALUE!</v>
      </c>
      <c r="H18" t="e">
        <v>#VALUE!</v>
      </c>
      <c r="I18" t="e">
        <v>#VALUE!</v>
      </c>
      <c r="J18" t="e">
        <v>#VALUE!</v>
      </c>
      <c r="K18" t="e">
        <v>#VALUE!</v>
      </c>
      <c r="L18" t="e">
        <v>#VALUE!</v>
      </c>
      <c r="M18" t="e">
        <v>#VALUE!</v>
      </c>
      <c r="N18" t="e">
        <v>#VALUE!</v>
      </c>
      <c r="O18" t="e">
        <v>#VALUE!</v>
      </c>
      <c r="P18" t="e">
        <v>#VALUE!</v>
      </c>
      <c r="Q18">
        <v>3.4545454545454501</v>
      </c>
      <c r="R18">
        <v>3.0792079207920802</v>
      </c>
      <c r="S18">
        <v>3.0470588235294098</v>
      </c>
      <c r="T18">
        <v>1.81707317073171</v>
      </c>
      <c r="U18">
        <v>1.9193548387096799</v>
      </c>
      <c r="V18">
        <v>229.87128712871299</v>
      </c>
      <c r="W18">
        <v>227.816513761468</v>
      </c>
      <c r="X18">
        <v>163.08988764044901</v>
      </c>
      <c r="Y18">
        <v>83.615384615384599</v>
      </c>
      <c r="Z18">
        <v>49.855072463768103</v>
      </c>
      <c r="AA18">
        <v>45.5445544554455</v>
      </c>
      <c r="AB18">
        <v>43.119266055045898</v>
      </c>
      <c r="AC18">
        <v>38.202247191011203</v>
      </c>
      <c r="AD18">
        <v>54.945054945054899</v>
      </c>
      <c r="AE18">
        <v>30.434782608695699</v>
      </c>
      <c r="AF18">
        <v>22.7722772277228</v>
      </c>
      <c r="AG18">
        <v>16.5137614678899</v>
      </c>
      <c r="AH18">
        <v>11.235955056179799</v>
      </c>
      <c r="AI18">
        <v>17.582417582417602</v>
      </c>
      <c r="AJ18" t="e">
        <v>#VALUE!</v>
      </c>
      <c r="AK18">
        <v>0.61018397046709605</v>
      </c>
      <c r="AL18">
        <v>0.68611676128601395</v>
      </c>
      <c r="AM18">
        <v>0.74215980571101003</v>
      </c>
      <c r="AN18">
        <v>0.79490063742032202</v>
      </c>
      <c r="AO18">
        <v>0.77811731385555605</v>
      </c>
      <c r="AP18">
        <v>45.454549999999998</v>
      </c>
      <c r="AQ18">
        <v>0</v>
      </c>
      <c r="AR18">
        <v>22.22222</v>
      </c>
      <c r="AS18">
        <v>53.061219999999999</v>
      </c>
      <c r="AT18">
        <v>72</v>
      </c>
      <c r="AU18">
        <v>0</v>
      </c>
      <c r="AV18">
        <v>100</v>
      </c>
      <c r="AW18">
        <v>100</v>
      </c>
      <c r="AX18">
        <v>92.857140000000001</v>
      </c>
      <c r="AY18">
        <v>84.615380000000002</v>
      </c>
      <c r="AZ18">
        <v>0</v>
      </c>
      <c r="BA18">
        <v>0</v>
      </c>
      <c r="BB18">
        <v>0</v>
      </c>
      <c r="BC18">
        <v>7.1428569999999993</v>
      </c>
      <c r="BD18">
        <v>15.384614999999998</v>
      </c>
      <c r="BE18" t="e">
        <v>#VALUE!</v>
      </c>
      <c r="BF18" t="e">
        <v>#VALUE!</v>
      </c>
      <c r="BG18">
        <v>0</v>
      </c>
      <c r="BH18">
        <v>0</v>
      </c>
      <c r="BI18">
        <v>0</v>
      </c>
      <c r="BJ18" t="e">
        <v>#VALUE!</v>
      </c>
      <c r="BK18" t="e">
        <v>#VALUE!</v>
      </c>
      <c r="BL18">
        <v>100</v>
      </c>
      <c r="BM18">
        <v>100</v>
      </c>
      <c r="BN18">
        <v>100</v>
      </c>
      <c r="BO18">
        <v>4.3170515910546996</v>
      </c>
      <c r="BP18">
        <v>3.6916724855035099</v>
      </c>
      <c r="BQ18">
        <v>3.6504608329687902</v>
      </c>
      <c r="BR18">
        <v>4.3404574428196501</v>
      </c>
      <c r="BS18">
        <v>3.2853842140567902</v>
      </c>
      <c r="BT18">
        <v>4.5672270189462099</v>
      </c>
      <c r="BU18">
        <v>4.9424694131576601</v>
      </c>
      <c r="BV18">
        <v>5.3308795800461599</v>
      </c>
      <c r="BW18">
        <v>5.5703037120359999</v>
      </c>
      <c r="BX18">
        <v>4.6836103450845901</v>
      </c>
      <c r="BY18">
        <v>6.68761631631937</v>
      </c>
      <c r="BZ18">
        <v>6.3238106803485197</v>
      </c>
      <c r="CA18">
        <v>6.4652376570678696</v>
      </c>
      <c r="CB18">
        <v>6.9111361079864997</v>
      </c>
      <c r="CC18">
        <v>5.6942684653797402</v>
      </c>
      <c r="CD18">
        <v>6.68761631631937</v>
      </c>
      <c r="CE18">
        <v>6.3238106803485197</v>
      </c>
      <c r="CF18">
        <v>6.4260178299368</v>
      </c>
      <c r="CG18">
        <v>6.8451443569553803</v>
      </c>
      <c r="CH18">
        <v>5.3544011328911099</v>
      </c>
      <c r="CI18" t="e">
        <v>#VALUE!</v>
      </c>
      <c r="CJ18">
        <v>6.6790127204833197E-2</v>
      </c>
      <c r="CK18">
        <v>1.0378169640836901</v>
      </c>
      <c r="CL18">
        <v>1.5058117735283101</v>
      </c>
      <c r="CM18">
        <v>2.6622941044943</v>
      </c>
      <c r="CN18" t="e">
        <v>#VALUE!</v>
      </c>
      <c r="CO18" t="e">
        <v>#VALUE!</v>
      </c>
      <c r="CP18" t="e">
        <v>#VALUE!</v>
      </c>
      <c r="CQ18" t="e">
        <v>#VALUE!</v>
      </c>
      <c r="CR18" t="e">
        <v>#VALUE!</v>
      </c>
      <c r="CS18">
        <v>4.20111663666595</v>
      </c>
      <c r="CT18">
        <v>3.5914872946962602</v>
      </c>
      <c r="CU18">
        <v>3.8073401414930701</v>
      </c>
      <c r="CV18">
        <v>4.2774653168354</v>
      </c>
      <c r="CW18">
        <v>3.2376835358127698</v>
      </c>
      <c r="CX18">
        <v>5.4916557342038597E-2</v>
      </c>
      <c r="CY18">
        <v>5.1610552840098398E-2</v>
      </c>
      <c r="CZ18">
        <v>4.2236736910382697E-2</v>
      </c>
      <c r="DA18">
        <v>5.6992875890513703E-2</v>
      </c>
      <c r="DB18" t="e">
        <v>#VALUE!</v>
      </c>
      <c r="DC18" t="e">
        <v>#VALUE!</v>
      </c>
      <c r="DD18" t="e">
        <v>#VALUE!</v>
      </c>
      <c r="DE18" t="e">
        <v>#VALUE!</v>
      </c>
      <c r="DF18" t="e">
        <v>#VALUE!</v>
      </c>
      <c r="DG18" t="e">
        <v>#VALUE!</v>
      </c>
      <c r="DH18" t="e">
        <v>#VALUE!</v>
      </c>
      <c r="DI18" t="e">
        <v>#VALUE!</v>
      </c>
      <c r="DJ18" t="e">
        <v>#VALUE!</v>
      </c>
      <c r="DK18" t="e">
        <v>#VALUE!</v>
      </c>
      <c r="DL18" t="e">
        <v>#VALUE!</v>
      </c>
      <c r="DM18">
        <v>0.85120663880159897</v>
      </c>
      <c r="DN18">
        <v>0.99274416345365701</v>
      </c>
      <c r="DO18">
        <v>0.85076855776628002</v>
      </c>
      <c r="DP18">
        <v>0.77690288713910804</v>
      </c>
      <c r="DQ18">
        <v>0.667809495416263</v>
      </c>
      <c r="DR18" t="e">
        <v>#VALUE!</v>
      </c>
      <c r="DS18" t="e">
        <v>#VALUE!</v>
      </c>
      <c r="DT18" t="e">
        <v>#VALUE!</v>
      </c>
      <c r="DU18" t="e">
        <v>#VALUE!</v>
      </c>
      <c r="DV18" t="e">
        <v>#VALUE!</v>
      </c>
      <c r="DW18" t="e">
        <v>#VALUE!</v>
      </c>
      <c r="DX18" t="e">
        <v>#VALUE!</v>
      </c>
      <c r="DY18" t="e">
        <v>#VALUE!</v>
      </c>
      <c r="DZ18" t="e">
        <v>#VALUE!</v>
      </c>
      <c r="EA18" t="e">
        <v>#VALUE!</v>
      </c>
      <c r="EB18" t="e">
        <v>#VALUE!</v>
      </c>
      <c r="EC18" t="e">
        <v>#VALUE!</v>
      </c>
      <c r="ED18" t="e">
        <v>#VALUE!</v>
      </c>
      <c r="EE18" t="e">
        <v>#VALUE!</v>
      </c>
      <c r="EF18" t="e">
        <v>#VALUE!</v>
      </c>
      <c r="EG18">
        <v>0.37221222198492798</v>
      </c>
      <c r="EH18">
        <v>0.418956252466681</v>
      </c>
      <c r="EI18">
        <v>0.31677552682787002</v>
      </c>
      <c r="EJ18">
        <v>0.37495313085864301</v>
      </c>
      <c r="EK18">
        <v>0.35179250204963902</v>
      </c>
      <c r="EL18">
        <v>9.1527595570064402E-2</v>
      </c>
      <c r="EM18">
        <v>0.15179574364734799</v>
      </c>
      <c r="EN18">
        <v>0.132744030289774</v>
      </c>
      <c r="EO18">
        <v>9.8987626546681695E-2</v>
      </c>
      <c r="EP18">
        <v>8.3476186927032903E-2</v>
      </c>
      <c r="EQ18">
        <v>0.143393233059768</v>
      </c>
      <c r="ER18">
        <v>0.118400680044932</v>
      </c>
      <c r="ES18">
        <v>7.8439654262139294E-2</v>
      </c>
      <c r="ET18">
        <v>5.6992875890513703E-2</v>
      </c>
      <c r="EU18">
        <v>3.5775508683014101E-2</v>
      </c>
      <c r="EV18" t="e">
        <v>#VALUE!</v>
      </c>
      <c r="EW18" t="e">
        <v>#VALUE!</v>
      </c>
      <c r="EX18" t="e">
        <v>#VALUE!</v>
      </c>
      <c r="EY18" t="e">
        <v>#VALUE!</v>
      </c>
      <c r="EZ18" t="e">
        <v>#VALUE!</v>
      </c>
      <c r="FA18" t="e">
        <v>#VALUE!</v>
      </c>
      <c r="FB18" t="e">
        <v>#VALUE!</v>
      </c>
      <c r="FC18" t="e">
        <v>#VALUE!</v>
      </c>
      <c r="FD18" t="e">
        <v>#VALUE!</v>
      </c>
      <c r="FE18" t="e">
        <v>#VALUE!</v>
      </c>
      <c r="FF18" t="e">
        <v>#VALUE!</v>
      </c>
      <c r="FG18" t="e">
        <v>#VALUE!</v>
      </c>
      <c r="FH18" t="e">
        <v>#VALUE!</v>
      </c>
      <c r="FI18" t="e">
        <v>#VALUE!</v>
      </c>
      <c r="FJ18" t="e">
        <v>#VALUE!</v>
      </c>
      <c r="FK18" t="e">
        <v>#VALUE!</v>
      </c>
      <c r="FL18" t="e">
        <v>#VALUE!</v>
      </c>
      <c r="FM18" t="e">
        <v>#VALUE!</v>
      </c>
      <c r="FN18" t="e">
        <v>#VALUE!</v>
      </c>
      <c r="FO18" t="e">
        <v>#VALUE!</v>
      </c>
      <c r="FP18" t="e">
        <v>#VALUE!</v>
      </c>
      <c r="FQ18" t="e">
        <v>#VALUE!</v>
      </c>
      <c r="FR18" t="e">
        <v>#VALUE!</v>
      </c>
      <c r="FS18" t="e">
        <v>#VALUE!</v>
      </c>
      <c r="FT18" t="e">
        <v>#VALUE!</v>
      </c>
      <c r="FU18" t="e">
        <v>#VALUE!</v>
      </c>
      <c r="FV18" t="e">
        <v>#VALUE!</v>
      </c>
      <c r="FW18" t="e">
        <v>#VALUE!</v>
      </c>
      <c r="FX18" t="e">
        <v>#VALUE!</v>
      </c>
      <c r="FY18" t="e">
        <v>#VALUE!</v>
      </c>
      <c r="FZ18" t="e">
        <v>#VALUE!</v>
      </c>
      <c r="GA18" t="e">
        <v>#VALUE!</v>
      </c>
      <c r="GB18" t="e">
        <v>#VALUE!</v>
      </c>
      <c r="GC18" t="e">
        <v>#VALUE!</v>
      </c>
      <c r="GD18" t="e">
        <v>#VALUE!</v>
      </c>
      <c r="GE18" t="e">
        <v>#VALUE!</v>
      </c>
      <c r="GF18" t="e">
        <v>#VALUE!</v>
      </c>
      <c r="GG18" t="e">
        <v>#VALUE!</v>
      </c>
      <c r="GH18" t="e">
        <v>#VALUE!</v>
      </c>
      <c r="GI18" t="e">
        <v>#VALUE!</v>
      </c>
      <c r="GJ18">
        <v>0.17390243158312199</v>
      </c>
      <c r="GK18">
        <v>0.23680136008986299</v>
      </c>
      <c r="GL18">
        <v>0.28057260947611401</v>
      </c>
      <c r="GM18">
        <v>0.203974503187102</v>
      </c>
      <c r="GN18">
        <v>0.181858835805322</v>
      </c>
      <c r="GO18" t="e">
        <v>#VALUE!</v>
      </c>
      <c r="GP18" t="e">
        <v>#VALUE!</v>
      </c>
      <c r="GQ18" t="e">
        <v>#VALUE!</v>
      </c>
      <c r="GR18" t="e">
        <v>#VALUE!</v>
      </c>
      <c r="GS18" t="e">
        <v>#VALUE!</v>
      </c>
      <c r="GT18" t="e">
        <v>#VALUE!</v>
      </c>
      <c r="GU18" t="e">
        <v>#VALUE!</v>
      </c>
      <c r="GV18" t="e">
        <v>#VALUE!</v>
      </c>
      <c r="GW18" t="e">
        <v>#VALUE!</v>
      </c>
      <c r="GX18" t="e">
        <v>#VALUE!</v>
      </c>
      <c r="GY18" t="e">
        <v>#VALUE!</v>
      </c>
      <c r="GZ18" t="e">
        <v>#VALUE!</v>
      </c>
      <c r="HA18" t="e">
        <v>#VALUE!</v>
      </c>
      <c r="HB18" t="e">
        <v>#VALUE!</v>
      </c>
      <c r="HC18" t="e">
        <v>#VALUE!</v>
      </c>
      <c r="HD18">
        <v>4.21637123592763</v>
      </c>
      <c r="HE18">
        <v>3.6005950393150998</v>
      </c>
      <c r="HF18">
        <v>3.8194077806103199</v>
      </c>
      <c r="HG18">
        <v>4.3044619422572197</v>
      </c>
      <c r="HH18">
        <v>3.2436461205932798</v>
      </c>
      <c r="HI18">
        <v>0.85120663880159897</v>
      </c>
      <c r="HJ18">
        <v>0.99578007832660398</v>
      </c>
      <c r="HK18">
        <v>0.85981928710421895</v>
      </c>
      <c r="HL18">
        <v>0.77690288713910804</v>
      </c>
      <c r="HM18">
        <v>0.65588432585525802</v>
      </c>
      <c r="HN18">
        <v>0.170851511730787</v>
      </c>
      <c r="HO18">
        <v>0.136616169282613</v>
      </c>
      <c r="HP18">
        <v>8.7490383600078395E-2</v>
      </c>
      <c r="HQ18">
        <v>6.8991376077990205E-2</v>
      </c>
      <c r="HR18">
        <v>4.1738093463516403E-2</v>
      </c>
      <c r="HS18">
        <v>0.69560972633248896</v>
      </c>
      <c r="HT18">
        <v>0.85612799417104302</v>
      </c>
      <c r="HU18">
        <v>0.77232890350414096</v>
      </c>
      <c r="HV18">
        <v>0.71091113610798695</v>
      </c>
      <c r="HW18">
        <v>0.61414623239174204</v>
      </c>
      <c r="HX18">
        <v>49.504950495049506</v>
      </c>
      <c r="HY18">
        <v>49.541284403669728</v>
      </c>
      <c r="HZ18">
        <v>39.325842696629216</v>
      </c>
      <c r="IA18">
        <v>56.043956043956044</v>
      </c>
      <c r="IB18">
        <v>33.333333333333329</v>
      </c>
    </row>
    <row r="19" spans="1:236" x14ac:dyDescent="0.3">
      <c r="A19" s="38" t="s">
        <v>36</v>
      </c>
      <c r="B19">
        <v>1.8744665301727701</v>
      </c>
      <c r="C19">
        <v>1.4105687267185201</v>
      </c>
      <c r="D19">
        <v>2.20816860016724</v>
      </c>
      <c r="E19">
        <v>1.7566763683111599</v>
      </c>
      <c r="F19">
        <v>1.3358952449936501</v>
      </c>
      <c r="G19" t="e">
        <v>#VALUE!</v>
      </c>
      <c r="H19" t="e">
        <v>#VALUE!</v>
      </c>
      <c r="I19" t="e">
        <v>#VALUE!</v>
      </c>
      <c r="J19" t="e">
        <v>#VALUE!</v>
      </c>
      <c r="K19" t="e">
        <v>#VALUE!</v>
      </c>
      <c r="L19" t="e">
        <v>#VALUE!</v>
      </c>
      <c r="M19" t="e">
        <v>#VALUE!</v>
      </c>
      <c r="N19" t="e">
        <v>#VALUE!</v>
      </c>
      <c r="O19" t="e">
        <v>#VALUE!</v>
      </c>
      <c r="P19" t="e">
        <v>#VALUE!</v>
      </c>
      <c r="Q19">
        <v>2.6823529411764699</v>
      </c>
      <c r="R19">
        <v>3.7325581395348801</v>
      </c>
      <c r="S19">
        <v>2.5255474452554698</v>
      </c>
      <c r="T19">
        <v>2.3518518518518499</v>
      </c>
      <c r="U19">
        <v>1.72151898734177</v>
      </c>
      <c r="V19">
        <v>171.23404255319201</v>
      </c>
      <c r="W19">
        <v>220.274509803922</v>
      </c>
      <c r="X19">
        <v>162.38620689655201</v>
      </c>
      <c r="Y19">
        <v>102.338842975207</v>
      </c>
      <c r="Z19">
        <v>58.260869565217398</v>
      </c>
      <c r="AA19">
        <v>38.297872340425499</v>
      </c>
      <c r="AB19">
        <v>40.196078431372499</v>
      </c>
      <c r="AC19">
        <v>46.8965517241379</v>
      </c>
      <c r="AD19">
        <v>51.239669421487598</v>
      </c>
      <c r="AE19">
        <v>36.956521739130402</v>
      </c>
      <c r="AF19" t="e">
        <v>#VALUE!</v>
      </c>
      <c r="AG19" t="e">
        <v>#VALUE!</v>
      </c>
      <c r="AH19">
        <v>6.8965517241379297</v>
      </c>
      <c r="AI19" t="e">
        <v>#VALUE!</v>
      </c>
      <c r="AJ19" t="e">
        <v>#VALUE!</v>
      </c>
      <c r="AK19">
        <v>0.25765157370869102</v>
      </c>
      <c r="AL19">
        <v>0.37174721189591098</v>
      </c>
      <c r="AM19">
        <v>0.34531680809486798</v>
      </c>
      <c r="AN19">
        <v>0.36669456734026901</v>
      </c>
      <c r="AO19">
        <v>0.30295047418335103</v>
      </c>
      <c r="AP19">
        <v>50</v>
      </c>
      <c r="AQ19">
        <v>32.038830000000004</v>
      </c>
      <c r="AR19">
        <v>23.42342</v>
      </c>
      <c r="AS19">
        <v>43.939390000000003</v>
      </c>
      <c r="AT19">
        <v>62.820509999999999</v>
      </c>
      <c r="AU19">
        <v>66.666669999999996</v>
      </c>
      <c r="AV19">
        <v>63.043479999999995</v>
      </c>
      <c r="AW19">
        <v>69.230769999999993</v>
      </c>
      <c r="AX19">
        <v>67.64706000000001</v>
      </c>
      <c r="AY19">
        <v>68</v>
      </c>
      <c r="AZ19">
        <v>33.333329999999997</v>
      </c>
      <c r="BA19">
        <v>36.956522</v>
      </c>
      <c r="BB19">
        <v>30.769229999999997</v>
      </c>
      <c r="BC19">
        <v>32.352941000000001</v>
      </c>
      <c r="BD19">
        <v>32</v>
      </c>
      <c r="BE19">
        <v>0</v>
      </c>
      <c r="BF19">
        <v>0</v>
      </c>
      <c r="BG19">
        <v>0</v>
      </c>
      <c r="BH19">
        <v>0.10080645000000001</v>
      </c>
      <c r="BI19">
        <v>1.181435</v>
      </c>
      <c r="BJ19">
        <v>100</v>
      </c>
      <c r="BK19">
        <v>100</v>
      </c>
      <c r="BL19">
        <v>100</v>
      </c>
      <c r="BM19">
        <v>99.899190000000004</v>
      </c>
      <c r="BN19">
        <v>98.818569999999994</v>
      </c>
      <c r="BO19">
        <v>3.6342432502067998</v>
      </c>
      <c r="BP19">
        <v>3.5127417703787498</v>
      </c>
      <c r="BQ19">
        <v>3.7690392697486401</v>
      </c>
      <c r="BR19">
        <v>3.5367425299267898</v>
      </c>
      <c r="BS19">
        <v>2.7133825079030598</v>
      </c>
      <c r="BT19">
        <v>4.2336221743080698</v>
      </c>
      <c r="BU19">
        <v>4.1134637142395301</v>
      </c>
      <c r="BV19">
        <v>4.4409347645688904</v>
      </c>
      <c r="BW19">
        <v>4.4880226394037201</v>
      </c>
      <c r="BX19">
        <v>3.6907270811380402</v>
      </c>
      <c r="BY19">
        <v>5.8120770785023703</v>
      </c>
      <c r="BZ19">
        <v>5.54926997467809</v>
      </c>
      <c r="CA19">
        <v>5.8730626120941203</v>
      </c>
      <c r="CB19">
        <v>5.9362004596968099</v>
      </c>
      <c r="CC19">
        <v>4.8340358271865096</v>
      </c>
      <c r="CD19">
        <v>5.8120770785023703</v>
      </c>
      <c r="CE19">
        <v>5.54926997467809</v>
      </c>
      <c r="CF19">
        <v>5.8623551141687003</v>
      </c>
      <c r="CG19">
        <v>5.9229144246482504</v>
      </c>
      <c r="CH19">
        <v>4.6917808219178099</v>
      </c>
      <c r="CI19" t="e">
        <v>#VALUE!</v>
      </c>
      <c r="CJ19">
        <v>7.2733150153547796E-2</v>
      </c>
      <c r="CK19">
        <v>0.83250796370158198</v>
      </c>
      <c r="CL19">
        <v>0.77324723982621901</v>
      </c>
      <c r="CM19">
        <v>1.3487881981032701</v>
      </c>
      <c r="CN19" t="e">
        <v>#VALUE!</v>
      </c>
      <c r="CO19" t="e">
        <v>#VALUE!</v>
      </c>
      <c r="CP19" t="e">
        <v>#VALUE!</v>
      </c>
      <c r="CQ19" t="e">
        <v>#VALUE!</v>
      </c>
      <c r="CR19" t="e">
        <v>#VALUE!</v>
      </c>
      <c r="CS19">
        <v>2.60906119902906</v>
      </c>
      <c r="CT19">
        <v>2.61839340552772</v>
      </c>
      <c r="CU19">
        <v>2.8535481971250398</v>
      </c>
      <c r="CV19">
        <v>2.6704930447606499</v>
      </c>
      <c r="CW19">
        <v>1.92834562697576</v>
      </c>
      <c r="CX19">
        <v>0.15730306605372699</v>
      </c>
      <c r="CY19">
        <v>0.15354776143526699</v>
      </c>
      <c r="CZ19">
        <v>0.14990497095591199</v>
      </c>
      <c r="DA19">
        <v>0.108945487398196</v>
      </c>
      <c r="DB19">
        <v>4.2149631190727101E-2</v>
      </c>
      <c r="DC19" t="e">
        <v>#VALUE!</v>
      </c>
      <c r="DD19" t="e">
        <v>#VALUE!</v>
      </c>
      <c r="DE19" t="e">
        <v>#VALUE!</v>
      </c>
      <c r="DF19" t="e">
        <v>#VALUE!</v>
      </c>
      <c r="DG19" t="e">
        <v>#VALUE!</v>
      </c>
      <c r="DH19" t="e">
        <v>#VALUE!</v>
      </c>
      <c r="DI19" t="e">
        <v>#VALUE!</v>
      </c>
      <c r="DJ19" t="e">
        <v>#VALUE!</v>
      </c>
      <c r="DK19" t="e">
        <v>#VALUE!</v>
      </c>
      <c r="DL19" t="e">
        <v>#VALUE!</v>
      </c>
      <c r="DM19">
        <v>0.84889413232442401</v>
      </c>
      <c r="DN19">
        <v>0.85394105921017205</v>
      </c>
      <c r="DO19">
        <v>0.87533795540327097</v>
      </c>
      <c r="DP19">
        <v>0.83436300104959704</v>
      </c>
      <c r="DQ19">
        <v>0.63487881981032701</v>
      </c>
      <c r="DR19" t="e">
        <v>#VALUE!</v>
      </c>
      <c r="DS19" t="e">
        <v>#VALUE!</v>
      </c>
      <c r="DT19" t="e">
        <v>#VALUE!</v>
      </c>
      <c r="DU19" t="e">
        <v>#VALUE!</v>
      </c>
      <c r="DV19" t="e">
        <v>#VALUE!</v>
      </c>
      <c r="DW19" t="e">
        <v>#VALUE!</v>
      </c>
      <c r="DX19" t="e">
        <v>#VALUE!</v>
      </c>
      <c r="DY19" t="e">
        <v>#VALUE!</v>
      </c>
      <c r="DZ19" t="e">
        <v>#VALUE!</v>
      </c>
      <c r="EA19" t="e">
        <v>#VALUE!</v>
      </c>
      <c r="EB19" t="e">
        <v>#VALUE!</v>
      </c>
      <c r="EC19">
        <v>2.6938203760573199E-2</v>
      </c>
      <c r="ED19">
        <v>4.28299917016891E-2</v>
      </c>
      <c r="EE19">
        <v>3.4543691126257201E-2</v>
      </c>
      <c r="EF19" t="e">
        <v>#VALUE!</v>
      </c>
      <c r="EG19">
        <v>0.45021222353308099</v>
      </c>
      <c r="EH19">
        <v>0.43639890092128703</v>
      </c>
      <c r="EI19">
        <v>0.43365366597960198</v>
      </c>
      <c r="EJ19">
        <v>0.44641077763163101</v>
      </c>
      <c r="EK19">
        <v>0.37144362486828197</v>
      </c>
      <c r="EL19" t="e">
        <v>#VALUE!</v>
      </c>
      <c r="EM19" t="e">
        <v>#VALUE!</v>
      </c>
      <c r="EN19" t="e">
        <v>#VALUE!</v>
      </c>
      <c r="EO19" t="e">
        <v>#VALUE!</v>
      </c>
      <c r="EP19" t="e">
        <v>#VALUE!</v>
      </c>
      <c r="EQ19">
        <v>8.6787898512401193E-2</v>
      </c>
      <c r="ER19">
        <v>9.9671353914121005E-2</v>
      </c>
      <c r="ES19">
        <v>0.117782477179645</v>
      </c>
      <c r="ET19">
        <v>7.9716210291362694E-2</v>
      </c>
      <c r="EU19">
        <v>3.6880927291886197E-2</v>
      </c>
      <c r="EV19">
        <v>0.116621238626039</v>
      </c>
      <c r="EW19">
        <v>7.8120790905662402E-2</v>
      </c>
      <c r="EX19">
        <v>5.6214364108467002E-2</v>
      </c>
      <c r="EY19">
        <v>6.1115761223378098E-2</v>
      </c>
      <c r="EZ19">
        <v>9.4836670179135898E-2</v>
      </c>
      <c r="FA19" t="e">
        <v>#VALUE!</v>
      </c>
      <c r="FB19" t="e">
        <v>#VALUE!</v>
      </c>
      <c r="FC19" t="e">
        <v>#VALUE!</v>
      </c>
      <c r="FD19" t="e">
        <v>#VALUE!</v>
      </c>
      <c r="FE19" t="e">
        <v>#VALUE!</v>
      </c>
      <c r="FF19" t="e">
        <v>#VALUE!</v>
      </c>
      <c r="FG19" t="e">
        <v>#VALUE!</v>
      </c>
      <c r="FH19" t="e">
        <v>#VALUE!</v>
      </c>
      <c r="FI19" t="e">
        <v>#VALUE!</v>
      </c>
      <c r="FJ19" t="e">
        <v>#VALUE!</v>
      </c>
      <c r="FK19" t="e">
        <v>#VALUE!</v>
      </c>
      <c r="FL19" t="e">
        <v>#VALUE!</v>
      </c>
      <c r="FM19" t="e">
        <v>#VALUE!</v>
      </c>
      <c r="FN19" t="e">
        <v>#VALUE!</v>
      </c>
      <c r="FO19" t="e">
        <v>#VALUE!</v>
      </c>
      <c r="FP19" t="e">
        <v>#VALUE!</v>
      </c>
      <c r="FQ19" t="e">
        <v>#VALUE!</v>
      </c>
      <c r="FR19" t="e">
        <v>#VALUE!</v>
      </c>
      <c r="FS19" t="e">
        <v>#VALUE!</v>
      </c>
      <c r="FT19" t="e">
        <v>#VALUE!</v>
      </c>
      <c r="FU19" t="e">
        <v>#VALUE!</v>
      </c>
      <c r="FV19" t="e">
        <v>#VALUE!</v>
      </c>
      <c r="FW19" t="e">
        <v>#VALUE!</v>
      </c>
      <c r="FX19" t="e">
        <v>#VALUE!</v>
      </c>
      <c r="FY19" t="e">
        <v>#VALUE!</v>
      </c>
      <c r="FZ19" t="e">
        <v>#VALUE!</v>
      </c>
      <c r="GA19" t="e">
        <v>#VALUE!</v>
      </c>
      <c r="GB19" t="e">
        <v>#VALUE!</v>
      </c>
      <c r="GC19" t="e">
        <v>#VALUE!</v>
      </c>
      <c r="GD19" t="e">
        <v>#VALUE!</v>
      </c>
      <c r="GE19">
        <v>2.9833340113637901E-2</v>
      </c>
      <c r="GF19">
        <v>5.1182587145089199E-2</v>
      </c>
      <c r="GG19">
        <v>3.47993682576224E-2</v>
      </c>
      <c r="GH19" t="e">
        <v>#VALUE!</v>
      </c>
      <c r="GI19" t="e">
        <v>#VALUE!</v>
      </c>
      <c r="GJ19">
        <v>0.17900004068182701</v>
      </c>
      <c r="GK19">
        <v>0.172404504067669</v>
      </c>
      <c r="GL19">
        <v>0.19541183713895699</v>
      </c>
      <c r="GM19">
        <v>0.183347283670134</v>
      </c>
      <c r="GN19">
        <v>0.139620653319283</v>
      </c>
      <c r="GO19">
        <v>2.9833340113637901E-2</v>
      </c>
      <c r="GP19">
        <v>3.5019664888745201E-2</v>
      </c>
      <c r="GQ19">
        <v>4.28299917016891E-2</v>
      </c>
      <c r="GR19">
        <v>5.0486933184529702E-2</v>
      </c>
      <c r="GS19">
        <v>2.6343519494204399E-2</v>
      </c>
      <c r="GT19" t="e">
        <v>#VALUE!</v>
      </c>
      <c r="GU19" t="e">
        <v>#VALUE!</v>
      </c>
      <c r="GV19" t="e">
        <v>#VALUE!</v>
      </c>
      <c r="GW19" t="e">
        <v>#VALUE!</v>
      </c>
      <c r="GX19" t="e">
        <v>#VALUE!</v>
      </c>
      <c r="GY19" t="e">
        <v>#VALUE!</v>
      </c>
      <c r="GZ19" t="e">
        <v>#VALUE!</v>
      </c>
      <c r="HA19" t="e">
        <v>#VALUE!</v>
      </c>
      <c r="HB19" t="e">
        <v>#VALUE!</v>
      </c>
      <c r="HC19" t="e">
        <v>#VALUE!</v>
      </c>
      <c r="HD19">
        <v>2.6741521229133598</v>
      </c>
      <c r="HE19">
        <v>2.6938203760573201</v>
      </c>
      <c r="HF19">
        <v>2.9338544315656998</v>
      </c>
      <c r="HG19">
        <v>2.7209799779451802</v>
      </c>
      <c r="HH19">
        <v>1.9415173867228701</v>
      </c>
      <c r="HI19">
        <v>0.86787898512401196</v>
      </c>
      <c r="HJ19">
        <v>0.86471634071440096</v>
      </c>
      <c r="HK19">
        <v>0.89139920229140501</v>
      </c>
      <c r="HL19">
        <v>0.84499182908844495</v>
      </c>
      <c r="HM19">
        <v>0.64541622760800799</v>
      </c>
      <c r="HN19">
        <v>0.11390911679752699</v>
      </c>
      <c r="HO19">
        <v>0.13469101880286599</v>
      </c>
      <c r="HP19">
        <v>0.14187434751184499</v>
      </c>
      <c r="HQ19">
        <v>0.10628828038848399</v>
      </c>
      <c r="HR19">
        <v>4.7418335089567998E-2</v>
      </c>
      <c r="HS19">
        <v>0.74040925918392297</v>
      </c>
      <c r="HT19">
        <v>0.719250040407306</v>
      </c>
      <c r="HU19">
        <v>0.72543298444735904</v>
      </c>
      <c r="HV19">
        <v>0.70681706458341598</v>
      </c>
      <c r="HW19">
        <v>0.58482613277133799</v>
      </c>
      <c r="HX19">
        <v>38.297872340425535</v>
      </c>
      <c r="HY19">
        <v>41.17647058823529</v>
      </c>
      <c r="HZ19">
        <v>49.655172413793103</v>
      </c>
      <c r="IA19">
        <v>52.892561983471076</v>
      </c>
      <c r="IB19">
        <v>36.95652173913043</v>
      </c>
    </row>
    <row r="20" spans="1:236" x14ac:dyDescent="0.3">
      <c r="A20" s="45" t="s">
        <v>37</v>
      </c>
      <c r="B20">
        <v>2.0431990659661401</v>
      </c>
      <c r="C20">
        <v>2.7539953182079602</v>
      </c>
      <c r="D20">
        <v>3.0197501400287399</v>
      </c>
      <c r="E20">
        <v>2.8922066755256801</v>
      </c>
      <c r="F20">
        <v>2.5289778714436202</v>
      </c>
      <c r="G20" t="e">
        <v>#VALUE!</v>
      </c>
      <c r="H20" t="e">
        <v>#VALUE!</v>
      </c>
      <c r="I20" t="e">
        <v>#VALUE!</v>
      </c>
      <c r="J20" t="e">
        <v>#VALUE!</v>
      </c>
      <c r="K20" t="e">
        <v>#VALUE!</v>
      </c>
      <c r="L20" t="e">
        <v>#VALUE!</v>
      </c>
      <c r="M20" t="e">
        <v>#VALUE!</v>
      </c>
      <c r="N20" t="e">
        <v>#VALUE!</v>
      </c>
      <c r="O20" t="e">
        <v>#VALUE!</v>
      </c>
      <c r="P20" t="e">
        <v>#VALUE!</v>
      </c>
      <c r="Q20">
        <v>2.4285714285714302</v>
      </c>
      <c r="R20">
        <v>2.9764705882352902</v>
      </c>
      <c r="S20">
        <v>2.4838709677419399</v>
      </c>
      <c r="T20">
        <v>1.8108108108108101</v>
      </c>
      <c r="U20">
        <v>2.2435897435897401</v>
      </c>
      <c r="V20">
        <v>162.71014492753599</v>
      </c>
      <c r="W20">
        <v>174.91836734693899</v>
      </c>
      <c r="X20">
        <v>121.108910891089</v>
      </c>
      <c r="Y20">
        <v>86.7826086956522</v>
      </c>
      <c r="Z20">
        <v>63.887640449438202</v>
      </c>
      <c r="AA20">
        <v>49.2753623188406</v>
      </c>
      <c r="AB20">
        <v>52.040816326530603</v>
      </c>
      <c r="AC20">
        <v>49.504950495049499</v>
      </c>
      <c r="AD20">
        <v>45.652173913043498</v>
      </c>
      <c r="AE20">
        <v>51.685393258426998</v>
      </c>
      <c r="AF20" t="e">
        <v>#VALUE!</v>
      </c>
      <c r="AG20" t="e">
        <v>#VALUE!</v>
      </c>
      <c r="AH20" t="e">
        <v>#VALUE!</v>
      </c>
      <c r="AI20" t="e">
        <v>#VALUE!</v>
      </c>
      <c r="AJ20" t="e">
        <v>#VALUE!</v>
      </c>
      <c r="AK20">
        <v>0.36157024793388398</v>
      </c>
      <c r="AL20">
        <v>0.40898924273085502</v>
      </c>
      <c r="AM20">
        <v>0.44214249621020701</v>
      </c>
      <c r="AN20">
        <v>0.47839923456122502</v>
      </c>
      <c r="AO20">
        <v>0.336900922368989</v>
      </c>
      <c r="AP20">
        <v>28.16901</v>
      </c>
      <c r="AQ20">
        <v>44.736840000000001</v>
      </c>
      <c r="AR20">
        <v>54.609929999999999</v>
      </c>
      <c r="AS20">
        <v>54.229930000000003</v>
      </c>
      <c r="AT20">
        <v>46.666669999999996</v>
      </c>
      <c r="AU20">
        <v>83.333330000000004</v>
      </c>
      <c r="AV20">
        <v>93.023259999999993</v>
      </c>
      <c r="AW20">
        <v>82.278480000000002</v>
      </c>
      <c r="AX20">
        <v>80.628270000000001</v>
      </c>
      <c r="AY20">
        <v>87.719300000000004</v>
      </c>
      <c r="AZ20">
        <v>16.66667</v>
      </c>
      <c r="BA20">
        <v>6.9767440000000001</v>
      </c>
      <c r="BB20">
        <v>17.721519999999998</v>
      </c>
      <c r="BC20">
        <v>19.371727999999997</v>
      </c>
      <c r="BD20">
        <v>12.280702</v>
      </c>
      <c r="BE20">
        <v>0</v>
      </c>
      <c r="BF20">
        <v>0</v>
      </c>
      <c r="BG20">
        <v>0</v>
      </c>
      <c r="BH20">
        <v>0</v>
      </c>
      <c r="BI20">
        <v>0</v>
      </c>
      <c r="BJ20">
        <v>100</v>
      </c>
      <c r="BK20">
        <v>100</v>
      </c>
      <c r="BL20">
        <v>100</v>
      </c>
      <c r="BM20">
        <v>100</v>
      </c>
      <c r="BN20">
        <v>100</v>
      </c>
      <c r="BO20">
        <v>4.70471763085399</v>
      </c>
      <c r="BP20">
        <v>4.8524869528171299</v>
      </c>
      <c r="BQ20">
        <v>5.0235809331312096</v>
      </c>
      <c r="BR20">
        <v>4.9878320194687698</v>
      </c>
      <c r="BS20">
        <v>3.9647486595862702</v>
      </c>
      <c r="BT20">
        <v>5.6129476584021996</v>
      </c>
      <c r="BU20">
        <v>5.8408776227500301</v>
      </c>
      <c r="BV20">
        <v>6.3668519454269799</v>
      </c>
      <c r="BW20">
        <v>6.36062982299228</v>
      </c>
      <c r="BX20">
        <v>5.5670823147558499</v>
      </c>
      <c r="BY20">
        <v>7.4035812672176302</v>
      </c>
      <c r="BZ20">
        <v>7.4896155075087902</v>
      </c>
      <c r="CA20">
        <v>8.0343607882769099</v>
      </c>
      <c r="CB20">
        <v>8.2409468144851008</v>
      </c>
      <c r="CC20">
        <v>7.0420509870786203</v>
      </c>
      <c r="CD20">
        <v>7.4035812672176302</v>
      </c>
      <c r="CE20">
        <v>7.4896155075087902</v>
      </c>
      <c r="CF20">
        <v>8.0090955027791804</v>
      </c>
      <c r="CG20">
        <v>8.2201468477650401</v>
      </c>
      <c r="CH20">
        <v>6.7503440908810797</v>
      </c>
      <c r="CI20" t="e">
        <v>#VALUE!</v>
      </c>
      <c r="CJ20">
        <v>0.106507615294494</v>
      </c>
      <c r="CK20">
        <v>0.88007411150412695</v>
      </c>
      <c r="CL20">
        <v>1.02751835597063</v>
      </c>
      <c r="CM20">
        <v>2.4774543437621999</v>
      </c>
      <c r="CN20" t="e">
        <v>#VALUE!</v>
      </c>
      <c r="CO20" t="e">
        <v>#VALUE!</v>
      </c>
      <c r="CP20" t="e">
        <v>#VALUE!</v>
      </c>
      <c r="CQ20" t="e">
        <v>#VALUE!</v>
      </c>
      <c r="CR20" t="e">
        <v>#VALUE!</v>
      </c>
      <c r="CS20">
        <v>2.1909435261708001</v>
      </c>
      <c r="CT20">
        <v>2.7351155607625901</v>
      </c>
      <c r="CU20">
        <v>2.4633653360282999</v>
      </c>
      <c r="CV20">
        <v>2.67487572019885</v>
      </c>
      <c r="CW20">
        <v>2.0912508473879901</v>
      </c>
      <c r="CX20">
        <v>0.16356749311294799</v>
      </c>
      <c r="CY20">
        <v>0.17893279369474899</v>
      </c>
      <c r="CZ20">
        <v>0.18527876031665799</v>
      </c>
      <c r="DA20">
        <v>0.145599767040373</v>
      </c>
      <c r="DB20">
        <v>0.106822243677972</v>
      </c>
      <c r="DC20" t="e">
        <v>#VALUE!</v>
      </c>
      <c r="DD20" t="e">
        <v>#VALUE!</v>
      </c>
      <c r="DE20" t="e">
        <v>#VALUE!</v>
      </c>
      <c r="DF20" t="e">
        <v>#VALUE!</v>
      </c>
      <c r="DG20" t="e">
        <v>#VALUE!</v>
      </c>
      <c r="DH20" t="e">
        <v>#VALUE!</v>
      </c>
      <c r="DI20" t="e">
        <v>#VALUE!</v>
      </c>
      <c r="DJ20" t="e">
        <v>#VALUE!</v>
      </c>
      <c r="DK20" t="e">
        <v>#VALUE!</v>
      </c>
      <c r="DL20" t="e">
        <v>#VALUE!</v>
      </c>
      <c r="DM20">
        <v>1.11053719008264</v>
      </c>
      <c r="DN20">
        <v>1.20566620513367</v>
      </c>
      <c r="DO20">
        <v>1.4401212733703901</v>
      </c>
      <c r="DP20">
        <v>1.35199783680346</v>
      </c>
      <c r="DQ20">
        <v>0.84636085375624004</v>
      </c>
      <c r="DR20" t="e">
        <v>#VALUE!</v>
      </c>
      <c r="DS20" t="e">
        <v>#VALUE!</v>
      </c>
      <c r="DT20" t="e">
        <v>#VALUE!</v>
      </c>
      <c r="DU20" t="e">
        <v>#VALUE!</v>
      </c>
      <c r="DV20" t="e">
        <v>#VALUE!</v>
      </c>
      <c r="DW20" t="e">
        <v>#VALUE!</v>
      </c>
      <c r="DX20" t="e">
        <v>#VALUE!</v>
      </c>
      <c r="DY20" t="e">
        <v>#VALUE!</v>
      </c>
      <c r="DZ20" t="e">
        <v>#VALUE!</v>
      </c>
      <c r="EA20" t="e">
        <v>#VALUE!</v>
      </c>
      <c r="EB20">
        <v>4.3044077134986203E-2</v>
      </c>
      <c r="EC20">
        <v>5.9644264564916401E-2</v>
      </c>
      <c r="ED20" t="e">
        <v>#VALUE!</v>
      </c>
      <c r="EE20" t="e">
        <v>#VALUE!</v>
      </c>
      <c r="EF20" t="e">
        <v>#VALUE!</v>
      </c>
      <c r="EG20">
        <v>0.46487603305785102</v>
      </c>
      <c r="EH20">
        <v>0.541058685696027</v>
      </c>
      <c r="EI20">
        <v>0.53899275728482399</v>
      </c>
      <c r="EJ20">
        <v>0.56991908812945902</v>
      </c>
      <c r="EK20">
        <v>0.39442059204174301</v>
      </c>
      <c r="EL20" t="e">
        <v>#VALUE!</v>
      </c>
      <c r="EM20" t="e">
        <v>#VALUE!</v>
      </c>
      <c r="EN20">
        <v>4.2108809162876903E-2</v>
      </c>
      <c r="EO20">
        <v>4.1599933440106499E-2</v>
      </c>
      <c r="EP20" t="e">
        <v>#VALUE!</v>
      </c>
      <c r="EQ20">
        <v>0.27548209366391202</v>
      </c>
      <c r="ER20">
        <v>0.285440408989243</v>
      </c>
      <c r="ES20">
        <v>0.32002694963786399</v>
      </c>
      <c r="ET20">
        <v>0.21631965388855401</v>
      </c>
      <c r="EU20">
        <v>8.2170956675363102E-2</v>
      </c>
      <c r="EV20" t="e">
        <v>#VALUE!</v>
      </c>
      <c r="EW20" t="e">
        <v>#VALUE!</v>
      </c>
      <c r="EX20" t="e">
        <v>#VALUE!</v>
      </c>
      <c r="EY20" t="e">
        <v>#VALUE!</v>
      </c>
      <c r="EZ20" t="e">
        <v>#VALUE!</v>
      </c>
      <c r="FA20" t="e">
        <v>#VALUE!</v>
      </c>
      <c r="FB20" t="e">
        <v>#VALUE!</v>
      </c>
      <c r="FC20" t="e">
        <v>#VALUE!</v>
      </c>
      <c r="FD20" t="e">
        <v>#VALUE!</v>
      </c>
      <c r="FE20" t="e">
        <v>#VALUE!</v>
      </c>
      <c r="FF20" t="e">
        <v>#VALUE!</v>
      </c>
      <c r="FG20" t="e">
        <v>#VALUE!</v>
      </c>
      <c r="FH20" t="e">
        <v>#VALUE!</v>
      </c>
      <c r="FI20" t="e">
        <v>#VALUE!</v>
      </c>
      <c r="FJ20" t="e">
        <v>#VALUE!</v>
      </c>
      <c r="FK20" t="e">
        <v>#VALUE!</v>
      </c>
      <c r="FL20" t="e">
        <v>#VALUE!</v>
      </c>
      <c r="FM20" t="e">
        <v>#VALUE!</v>
      </c>
      <c r="FN20" t="e">
        <v>#VALUE!</v>
      </c>
      <c r="FO20" t="e">
        <v>#VALUE!</v>
      </c>
      <c r="FP20" t="e">
        <v>#VALUE!</v>
      </c>
      <c r="FQ20" t="e">
        <v>#VALUE!</v>
      </c>
      <c r="FR20" t="e">
        <v>#VALUE!</v>
      </c>
      <c r="FS20" t="e">
        <v>#VALUE!</v>
      </c>
      <c r="FT20" t="e">
        <v>#VALUE!</v>
      </c>
      <c r="FU20" t="e">
        <v>#VALUE!</v>
      </c>
      <c r="FV20" t="e">
        <v>#VALUE!</v>
      </c>
      <c r="FW20" t="e">
        <v>#VALUE!</v>
      </c>
      <c r="FX20" t="e">
        <v>#VALUE!</v>
      </c>
      <c r="FY20" t="e">
        <v>#VALUE!</v>
      </c>
      <c r="FZ20" t="e">
        <v>#VALUE!</v>
      </c>
      <c r="GA20" t="e">
        <v>#VALUE!</v>
      </c>
      <c r="GB20" t="e">
        <v>#VALUE!</v>
      </c>
      <c r="GC20" t="e">
        <v>#VALUE!</v>
      </c>
      <c r="GD20" t="e">
        <v>#VALUE!</v>
      </c>
      <c r="GE20" t="e">
        <v>#VALUE!</v>
      </c>
      <c r="GF20" t="e">
        <v>#VALUE!</v>
      </c>
      <c r="GG20">
        <v>4.2108809162876903E-2</v>
      </c>
      <c r="GH20" t="e">
        <v>#VALUE!</v>
      </c>
      <c r="GI20" t="e">
        <v>#VALUE!</v>
      </c>
      <c r="GJ20">
        <v>0.206611570247934</v>
      </c>
      <c r="GK20">
        <v>0.23431675364788601</v>
      </c>
      <c r="GL20">
        <v>0.37055752063331598</v>
      </c>
      <c r="GM20">
        <v>0.37439940096095797</v>
      </c>
      <c r="GN20">
        <v>0.27527270486246602</v>
      </c>
      <c r="GO20" t="e">
        <v>#VALUE!</v>
      </c>
      <c r="GP20" t="e">
        <v>#VALUE!</v>
      </c>
      <c r="GQ20" t="e">
        <v>#VALUE!</v>
      </c>
      <c r="GR20" t="e">
        <v>#VALUE!</v>
      </c>
      <c r="GS20" t="e">
        <v>#VALUE!</v>
      </c>
      <c r="GT20">
        <v>6.0261707988980701E-2</v>
      </c>
      <c r="GU20">
        <v>4.2603046117797402E-2</v>
      </c>
      <c r="GV20">
        <v>6.31632137443153E-2</v>
      </c>
      <c r="GW20">
        <v>8.7359860224223596E-2</v>
      </c>
      <c r="GX20">
        <v>4.9302574005217897E-2</v>
      </c>
      <c r="GY20" t="e">
        <v>#VALUE!</v>
      </c>
      <c r="GZ20" t="e">
        <v>#VALUE!</v>
      </c>
      <c r="HA20" t="e">
        <v>#VALUE!</v>
      </c>
      <c r="HB20" t="e">
        <v>#VALUE!</v>
      </c>
      <c r="HC20" t="e">
        <v>#VALUE!</v>
      </c>
      <c r="HD20">
        <v>2.25981404958678</v>
      </c>
      <c r="HE20">
        <v>2.8118010437746301</v>
      </c>
      <c r="HF20">
        <v>2.5391611925214801</v>
      </c>
      <c r="HG20">
        <v>2.74143561370302</v>
      </c>
      <c r="HH20">
        <v>2.16109616056205</v>
      </c>
      <c r="HI20">
        <v>1.08040633608815</v>
      </c>
      <c r="HJ20">
        <v>1.1758440728512101</v>
      </c>
      <c r="HK20">
        <v>1.3895907023749401</v>
      </c>
      <c r="HL20">
        <v>1.2687979699232499</v>
      </c>
      <c r="HM20">
        <v>0.80527537541855798</v>
      </c>
      <c r="HN20">
        <v>0.32713498622589499</v>
      </c>
      <c r="HO20">
        <v>0.34934497816593901</v>
      </c>
      <c r="HP20">
        <v>0.35792487788445299</v>
      </c>
      <c r="HQ20">
        <v>0.25375959398464998</v>
      </c>
      <c r="HR20">
        <v>0.10271369584420401</v>
      </c>
      <c r="HS20">
        <v>0.77909779614325103</v>
      </c>
      <c r="HT20">
        <v>0.85206092235594799</v>
      </c>
      <c r="HU20">
        <v>1.04850934815563</v>
      </c>
      <c r="HV20">
        <v>1.0233583626266201</v>
      </c>
      <c r="HW20">
        <v>0.71077877524189104</v>
      </c>
      <c r="HX20">
        <v>50.724637681159422</v>
      </c>
      <c r="HY20">
        <v>52.040816326530617</v>
      </c>
      <c r="HZ20">
        <v>51.485148514851488</v>
      </c>
      <c r="IA20">
        <v>45.652173913043477</v>
      </c>
      <c r="IB20">
        <v>52.80898876404494</v>
      </c>
    </row>
    <row r="21" spans="1:236" x14ac:dyDescent="0.3">
      <c r="A21" s="38" t="s">
        <v>38</v>
      </c>
      <c r="B21">
        <v>2.5640376846064998</v>
      </c>
      <c r="C21">
        <v>2.4141869941751701</v>
      </c>
      <c r="D21">
        <v>2.9130831954670402</v>
      </c>
      <c r="E21">
        <v>2.7301041500175001</v>
      </c>
      <c r="F21">
        <v>1.9614342079574301</v>
      </c>
      <c r="G21" t="e">
        <v>#VALUE!</v>
      </c>
      <c r="H21" t="e">
        <v>#VALUE!</v>
      </c>
      <c r="I21" t="e">
        <v>#VALUE!</v>
      </c>
      <c r="J21" t="e">
        <v>#VALUE!</v>
      </c>
      <c r="K21" t="e">
        <v>#VALUE!</v>
      </c>
      <c r="L21">
        <v>12.1387283236994</v>
      </c>
      <c r="M21">
        <v>11.6279069767442</v>
      </c>
      <c r="N21">
        <v>12.328767123287699</v>
      </c>
      <c r="O21">
        <v>18.452380952380999</v>
      </c>
      <c r="P21" t="e">
        <v>#VALUE!</v>
      </c>
      <c r="Q21">
        <v>2.5066666666666699</v>
      </c>
      <c r="R21">
        <v>2.1908396946564901</v>
      </c>
      <c r="S21">
        <v>1.97674418604651</v>
      </c>
      <c r="T21">
        <v>2.05696202531646</v>
      </c>
      <c r="U21">
        <v>1.6697247706422</v>
      </c>
      <c r="V21">
        <v>182.306358381503</v>
      </c>
      <c r="W21">
        <v>142.81528662420399</v>
      </c>
      <c r="X21">
        <v>108.809045226131</v>
      </c>
      <c r="Y21">
        <v>102.841807909605</v>
      </c>
      <c r="Z21">
        <v>55.7751937984496</v>
      </c>
      <c r="AA21">
        <v>49.710982658959502</v>
      </c>
      <c r="AB21">
        <v>50.955414012738899</v>
      </c>
      <c r="AC21">
        <v>47.738693467336702</v>
      </c>
      <c r="AD21">
        <v>54.802259887005597</v>
      </c>
      <c r="AE21">
        <v>41.085271317829502</v>
      </c>
      <c r="AF21">
        <v>17.341040462427699</v>
      </c>
      <c r="AG21">
        <v>12.101910828025501</v>
      </c>
      <c r="AH21">
        <v>10.050251256281401</v>
      </c>
      <c r="AI21">
        <v>10.7344632768362</v>
      </c>
      <c r="AJ21" t="e">
        <v>#VALUE!</v>
      </c>
      <c r="AK21">
        <v>0.61646144707903205</v>
      </c>
      <c r="AL21">
        <v>0.64529592115190104</v>
      </c>
      <c r="AM21">
        <v>0.70220440881763502</v>
      </c>
      <c r="AN21">
        <v>0.643611911623439</v>
      </c>
      <c r="AO21">
        <v>0.63922270519048796</v>
      </c>
      <c r="AP21">
        <v>0</v>
      </c>
      <c r="AQ21">
        <v>46.153849999999998</v>
      </c>
      <c r="AR21">
        <v>50.757580000000004</v>
      </c>
      <c r="AS21">
        <v>58.291459999999994</v>
      </c>
      <c r="AT21">
        <v>70.15504</v>
      </c>
      <c r="AU21">
        <v>100</v>
      </c>
      <c r="AV21">
        <v>71.428570000000008</v>
      </c>
      <c r="AW21">
        <v>77.083330000000004</v>
      </c>
      <c r="AX21">
        <v>72.881360000000001</v>
      </c>
      <c r="AY21">
        <v>58.064519999999995</v>
      </c>
      <c r="AZ21">
        <v>0</v>
      </c>
      <c r="BA21">
        <v>28.571428999999998</v>
      </c>
      <c r="BB21">
        <v>22.91667</v>
      </c>
      <c r="BC21">
        <v>25.423729000000002</v>
      </c>
      <c r="BD21">
        <v>25.806452</v>
      </c>
      <c r="BE21">
        <v>0</v>
      </c>
      <c r="BF21">
        <v>0</v>
      </c>
      <c r="BG21">
        <v>3.2710280000000003</v>
      </c>
      <c r="BH21">
        <v>0</v>
      </c>
      <c r="BI21">
        <v>0</v>
      </c>
      <c r="BJ21">
        <v>100</v>
      </c>
      <c r="BK21">
        <v>100</v>
      </c>
      <c r="BL21">
        <v>96.728970000000004</v>
      </c>
      <c r="BM21">
        <v>100</v>
      </c>
      <c r="BN21">
        <v>100</v>
      </c>
      <c r="BO21">
        <v>4.2221187651506602</v>
      </c>
      <c r="BP21">
        <v>4.5780695699632403</v>
      </c>
      <c r="BQ21">
        <v>4.7038076152304598</v>
      </c>
      <c r="BR21">
        <v>4.7326288824847902</v>
      </c>
      <c r="BS21">
        <v>3.8289440040910301</v>
      </c>
      <c r="BT21">
        <v>5.8178549068083703</v>
      </c>
      <c r="BU21">
        <v>5.9746055187248199</v>
      </c>
      <c r="BV21">
        <v>6.1979959919839702</v>
      </c>
      <c r="BW21">
        <v>6.15433877681716</v>
      </c>
      <c r="BX21">
        <v>5.4653541293786798</v>
      </c>
      <c r="BY21">
        <v>7.3172689473599704</v>
      </c>
      <c r="BZ21">
        <v>7.6311860924282104</v>
      </c>
      <c r="CA21">
        <v>7.6921843687374798</v>
      </c>
      <c r="CB21">
        <v>7.7617675312199799</v>
      </c>
      <c r="CC21">
        <v>6.8812324213756098</v>
      </c>
      <c r="CD21">
        <v>7.3172689473599704</v>
      </c>
      <c r="CE21">
        <v>7.6279756649597896</v>
      </c>
      <c r="CF21">
        <v>7.6697394789579203</v>
      </c>
      <c r="CG21">
        <v>7.7329490874159497</v>
      </c>
      <c r="CH21">
        <v>6.6638967016108399</v>
      </c>
      <c r="CI21" t="e">
        <v>#VALUE!</v>
      </c>
      <c r="CJ21">
        <v>0.10273367898935699</v>
      </c>
      <c r="CK21">
        <v>1.2120240480961899</v>
      </c>
      <c r="CL21">
        <v>1.11751520973423</v>
      </c>
      <c r="CM21">
        <v>2.3843006903605199</v>
      </c>
      <c r="CN21" t="e">
        <v>#VALUE!</v>
      </c>
      <c r="CO21" t="e">
        <v>#VALUE!</v>
      </c>
      <c r="CP21" t="e">
        <v>#VALUE!</v>
      </c>
      <c r="CQ21" t="e">
        <v>#VALUE!</v>
      </c>
      <c r="CR21" t="e">
        <v>#VALUE!</v>
      </c>
      <c r="CS21">
        <v>2.6231718867894198</v>
      </c>
      <c r="CT21">
        <v>3.6502560315906099</v>
      </c>
      <c r="CU21">
        <v>3.6360721442885802</v>
      </c>
      <c r="CV21">
        <v>3.9545308997758601</v>
      </c>
      <c r="CW21">
        <v>3.2312707747379199</v>
      </c>
      <c r="CX21" t="e">
        <v>#VALUE!</v>
      </c>
      <c r="CY21" t="e">
        <v>#VALUE!</v>
      </c>
      <c r="CZ21" t="e">
        <v>#VALUE!</v>
      </c>
      <c r="DA21" t="e">
        <v>#VALUE!</v>
      </c>
      <c r="DB21" t="e">
        <v>#VALUE!</v>
      </c>
      <c r="DC21" t="e">
        <v>#VALUE!</v>
      </c>
      <c r="DD21" t="e">
        <v>#VALUE!</v>
      </c>
      <c r="DE21" t="e">
        <v>#VALUE!</v>
      </c>
      <c r="DF21" t="e">
        <v>#VALUE!</v>
      </c>
      <c r="DG21" t="e">
        <v>#VALUE!</v>
      </c>
      <c r="DH21" t="e">
        <v>#VALUE!</v>
      </c>
      <c r="DI21" t="e">
        <v>#VALUE!</v>
      </c>
      <c r="DJ21" t="e">
        <v>#VALUE!</v>
      </c>
      <c r="DK21" t="e">
        <v>#VALUE!</v>
      </c>
      <c r="DL21" t="e">
        <v>#VALUE!</v>
      </c>
      <c r="DM21">
        <v>1.0434894286494001</v>
      </c>
      <c r="DN21">
        <v>1.2135415830617799</v>
      </c>
      <c r="DO21">
        <v>1.16713426853707</v>
      </c>
      <c r="DP21">
        <v>1.2744156260006401</v>
      </c>
      <c r="DQ21">
        <v>0.920480695474303</v>
      </c>
      <c r="DR21" t="e">
        <v>#VALUE!</v>
      </c>
      <c r="DS21" t="e">
        <v>#VALUE!</v>
      </c>
      <c r="DT21" t="e">
        <v>#VALUE!</v>
      </c>
      <c r="DU21" t="e">
        <v>#VALUE!</v>
      </c>
      <c r="DV21" t="e">
        <v>#VALUE!</v>
      </c>
      <c r="DW21">
        <v>3.2107367035366298E-2</v>
      </c>
      <c r="DX21" t="e">
        <v>#VALUE!</v>
      </c>
      <c r="DY21">
        <v>4.8096192384769497E-2</v>
      </c>
      <c r="DZ21">
        <v>6.0838936919628599E-2</v>
      </c>
      <c r="EA21">
        <v>4.1549475837381701E-2</v>
      </c>
      <c r="EB21" t="e">
        <v>#VALUE!</v>
      </c>
      <c r="EC21" t="e">
        <v>#VALUE!</v>
      </c>
      <c r="ED21" t="e">
        <v>#VALUE!</v>
      </c>
      <c r="EE21" t="e">
        <v>#VALUE!</v>
      </c>
      <c r="EF21" t="e">
        <v>#VALUE!</v>
      </c>
      <c r="EG21">
        <v>0.369234720906712</v>
      </c>
      <c r="EH21">
        <v>0.487984975199448</v>
      </c>
      <c r="EI21">
        <v>0.38476953907815598</v>
      </c>
      <c r="EJ21">
        <v>0.35222542427153403</v>
      </c>
      <c r="EK21">
        <v>0.25888519560214801</v>
      </c>
      <c r="EL21">
        <v>0.31144146024305303</v>
      </c>
      <c r="EM21">
        <v>0.308201036968072</v>
      </c>
      <c r="EN21">
        <v>0.31743486973947899</v>
      </c>
      <c r="EO21">
        <v>0.36183157220621198</v>
      </c>
      <c r="EP21">
        <v>0.27166964970595803</v>
      </c>
      <c r="EQ21">
        <v>0.112375784623782</v>
      </c>
      <c r="ER21">
        <v>9.3102396584105199E-2</v>
      </c>
      <c r="ES21">
        <v>5.13026052104208E-2</v>
      </c>
      <c r="ET21">
        <v>5.12327889849504E-2</v>
      </c>
      <c r="EU21">
        <v>5.4333929941191503E-2</v>
      </c>
      <c r="EV21" t="e">
        <v>#VALUE!</v>
      </c>
      <c r="EW21" t="e">
        <v>#VALUE!</v>
      </c>
      <c r="EX21" t="e">
        <v>#VALUE!</v>
      </c>
      <c r="EY21" t="e">
        <v>#VALUE!</v>
      </c>
      <c r="EZ21" t="e">
        <v>#VALUE!</v>
      </c>
      <c r="FA21" t="e">
        <v>#VALUE!</v>
      </c>
      <c r="FB21" t="e">
        <v>#VALUE!</v>
      </c>
      <c r="FC21" t="e">
        <v>#VALUE!</v>
      </c>
      <c r="FD21" t="e">
        <v>#VALUE!</v>
      </c>
      <c r="FE21" t="e">
        <v>#VALUE!</v>
      </c>
      <c r="FF21" t="e">
        <v>#VALUE!</v>
      </c>
      <c r="FG21" t="e">
        <v>#VALUE!</v>
      </c>
      <c r="FH21" t="e">
        <v>#VALUE!</v>
      </c>
      <c r="FI21" t="e">
        <v>#VALUE!</v>
      </c>
      <c r="FJ21" t="e">
        <v>#VALUE!</v>
      </c>
      <c r="FK21" t="e">
        <v>#VALUE!</v>
      </c>
      <c r="FL21" t="e">
        <v>#VALUE!</v>
      </c>
      <c r="FM21" t="e">
        <v>#VALUE!</v>
      </c>
      <c r="FN21" t="e">
        <v>#VALUE!</v>
      </c>
      <c r="FO21" t="e">
        <v>#VALUE!</v>
      </c>
      <c r="FP21" t="e">
        <v>#VALUE!</v>
      </c>
      <c r="FQ21" t="e">
        <v>#VALUE!</v>
      </c>
      <c r="FR21" t="e">
        <v>#VALUE!</v>
      </c>
      <c r="FS21" t="e">
        <v>#VALUE!</v>
      </c>
      <c r="FT21" t="e">
        <v>#VALUE!</v>
      </c>
      <c r="FU21" t="e">
        <v>#VALUE!</v>
      </c>
      <c r="FV21" t="e">
        <v>#VALUE!</v>
      </c>
      <c r="FW21" t="e">
        <v>#VALUE!</v>
      </c>
      <c r="FX21" t="e">
        <v>#VALUE!</v>
      </c>
      <c r="FY21" t="e">
        <v>#VALUE!</v>
      </c>
      <c r="FZ21" t="e">
        <v>#VALUE!</v>
      </c>
      <c r="GA21">
        <v>8.02606867104355E-2</v>
      </c>
      <c r="GB21">
        <v>0.13787575150300599</v>
      </c>
      <c r="GC21">
        <v>0.179314761447326</v>
      </c>
      <c r="GD21">
        <v>0.102275632830478</v>
      </c>
      <c r="GE21">
        <v>8.6689890995488905E-2</v>
      </c>
      <c r="GF21" t="e">
        <v>#VALUE!</v>
      </c>
      <c r="GG21" t="e">
        <v>#VALUE!</v>
      </c>
      <c r="GH21" t="e">
        <v>#VALUE!</v>
      </c>
      <c r="GI21" t="e">
        <v>#VALUE!</v>
      </c>
      <c r="GJ21">
        <v>8.3479154291952296E-2</v>
      </c>
      <c r="GK21">
        <v>0.16373180088928799</v>
      </c>
      <c r="GL21">
        <v>0.22124248496994001</v>
      </c>
      <c r="GM21">
        <v>0.28498238872878601</v>
      </c>
      <c r="GN21">
        <v>0.169394016875479</v>
      </c>
      <c r="GO21" t="e">
        <v>#VALUE!</v>
      </c>
      <c r="GP21" t="e">
        <v>#VALUE!</v>
      </c>
      <c r="GQ21">
        <v>3.8476953907815602E-2</v>
      </c>
      <c r="GR21">
        <v>3.5222542427153399E-2</v>
      </c>
      <c r="GS21" t="e">
        <v>#VALUE!</v>
      </c>
      <c r="GT21" t="e">
        <v>#VALUE!</v>
      </c>
      <c r="GU21" t="e">
        <v>#VALUE!</v>
      </c>
      <c r="GV21" t="e">
        <v>#VALUE!</v>
      </c>
      <c r="GW21" t="e">
        <v>#VALUE!</v>
      </c>
      <c r="GX21" t="e">
        <v>#VALUE!</v>
      </c>
      <c r="GY21" t="e">
        <v>#VALUE!</v>
      </c>
      <c r="GZ21" t="e">
        <v>#VALUE!</v>
      </c>
      <c r="HA21" t="e">
        <v>#VALUE!</v>
      </c>
      <c r="HB21" t="e">
        <v>#VALUE!</v>
      </c>
      <c r="HC21" t="e">
        <v>#VALUE!</v>
      </c>
      <c r="HD21">
        <v>2.6456470437141801</v>
      </c>
      <c r="HE21">
        <v>3.6727290238695298</v>
      </c>
      <c r="HF21">
        <v>3.6488977955911799</v>
      </c>
      <c r="HG21">
        <v>3.9641370477105302</v>
      </c>
      <c r="HH21">
        <v>3.2440552288417299</v>
      </c>
      <c r="HI21">
        <v>1.0434894286494001</v>
      </c>
      <c r="HJ21">
        <v>1.21996243799862</v>
      </c>
      <c r="HK21">
        <v>1.1735470941883801</v>
      </c>
      <c r="HL21">
        <v>1.2840217739353199</v>
      </c>
      <c r="HM21">
        <v>0.91728458194835105</v>
      </c>
      <c r="HN21">
        <v>0.14769388836268499</v>
      </c>
      <c r="HO21">
        <v>0.131627526205114</v>
      </c>
      <c r="HP21">
        <v>0.102605210420842</v>
      </c>
      <c r="HQ21">
        <v>0.11527377521613801</v>
      </c>
      <c r="HR21">
        <v>0.10866785988238301</v>
      </c>
      <c r="HS21">
        <v>0.91827069721147503</v>
      </c>
      <c r="HT21">
        <v>1.10759747660401</v>
      </c>
      <c r="HU21">
        <v>1.08697394789579</v>
      </c>
      <c r="HV21">
        <v>1.2103746397694499</v>
      </c>
      <c r="HW21">
        <v>0.84697008437739696</v>
      </c>
      <c r="HX21">
        <v>51.445086705202314</v>
      </c>
      <c r="HY21">
        <v>51.592356687898089</v>
      </c>
      <c r="HZ21">
        <v>49.246231155778894</v>
      </c>
      <c r="IA21">
        <v>56.497175141242941</v>
      </c>
      <c r="IB21">
        <v>41.860465116279073</v>
      </c>
    </row>
    <row r="22" spans="1:236" x14ac:dyDescent="0.3">
      <c r="A22" s="38" t="s">
        <v>39</v>
      </c>
      <c r="B22">
        <v>2.1627410663457201</v>
      </c>
      <c r="C22">
        <v>2.0116032935432102</v>
      </c>
      <c r="D22">
        <v>2.0794545058877598</v>
      </c>
      <c r="E22">
        <v>1.9388999216031499</v>
      </c>
      <c r="F22">
        <v>2.0461983287262102</v>
      </c>
      <c r="G22" t="e">
        <v>#VALUE!</v>
      </c>
      <c r="H22" t="e">
        <v>#VALUE!</v>
      </c>
      <c r="I22" t="e">
        <v>#VALUE!</v>
      </c>
      <c r="J22" t="e">
        <v>#VALUE!</v>
      </c>
      <c r="K22" t="e">
        <v>#VALUE!</v>
      </c>
      <c r="L22">
        <v>5.8823529411764701</v>
      </c>
      <c r="M22">
        <v>9.6916299559471408</v>
      </c>
      <c r="N22">
        <v>7.1111111111111098</v>
      </c>
      <c r="O22">
        <v>9.7402597402597397</v>
      </c>
      <c r="P22">
        <v>8.3333333333333304</v>
      </c>
      <c r="Q22">
        <v>2.8846153846153801</v>
      </c>
      <c r="R22">
        <v>2.6146788990825698</v>
      </c>
      <c r="S22">
        <v>2.31336405529954</v>
      </c>
      <c r="T22">
        <v>2.1614583333333299</v>
      </c>
      <c r="U22">
        <v>1.6951219512195099</v>
      </c>
      <c r="V22">
        <v>218.39366515837099</v>
      </c>
      <c r="W22">
        <v>190.357142857143</v>
      </c>
      <c r="X22">
        <v>158.04721030042899</v>
      </c>
      <c r="Y22">
        <v>110.705314009662</v>
      </c>
      <c r="Z22">
        <v>45.622222222222199</v>
      </c>
      <c r="AA22">
        <v>44.796380090497699</v>
      </c>
      <c r="AB22">
        <v>47.4789915966387</v>
      </c>
      <c r="AC22">
        <v>45.493562231759697</v>
      </c>
      <c r="AD22">
        <v>41.062801932367201</v>
      </c>
      <c r="AE22">
        <v>35.5555555555556</v>
      </c>
      <c r="AF22">
        <v>8.1447963800905008</v>
      </c>
      <c r="AG22" t="e">
        <v>#VALUE!</v>
      </c>
      <c r="AH22">
        <v>6.0085836909871198</v>
      </c>
      <c r="AI22">
        <v>5.3140096618357502</v>
      </c>
      <c r="AJ22" t="e">
        <v>#VALUE!</v>
      </c>
      <c r="AK22">
        <v>0.59507007331568496</v>
      </c>
      <c r="AL22">
        <v>0.59194888952810598</v>
      </c>
      <c r="AM22">
        <v>0.62459648964761305</v>
      </c>
      <c r="AN22">
        <v>0.63311881778095602</v>
      </c>
      <c r="AO22">
        <v>0.60293932922999605</v>
      </c>
      <c r="AP22">
        <v>33.78378</v>
      </c>
      <c r="AQ22">
        <v>40.384619999999998</v>
      </c>
      <c r="AR22">
        <v>48.10127</v>
      </c>
      <c r="AS22">
        <v>53.680430000000001</v>
      </c>
      <c r="AT22">
        <v>66.89537</v>
      </c>
      <c r="AU22">
        <v>70.588239999999999</v>
      </c>
      <c r="AV22">
        <v>57.142859999999999</v>
      </c>
      <c r="AW22">
        <v>64.210530000000006</v>
      </c>
      <c r="AX22">
        <v>71.681420000000003</v>
      </c>
      <c r="AY22">
        <v>72.83950999999999</v>
      </c>
      <c r="AZ22">
        <v>29.411759999999997</v>
      </c>
      <c r="BA22">
        <v>42.857143000000001</v>
      </c>
      <c r="BB22">
        <v>35.789470000000001</v>
      </c>
      <c r="BC22">
        <v>28.318584000000001</v>
      </c>
      <c r="BD22">
        <v>27.160494</v>
      </c>
      <c r="BE22">
        <v>26.126125999999999</v>
      </c>
      <c r="BF22">
        <v>0</v>
      </c>
      <c r="BG22">
        <v>2.0751762</v>
      </c>
      <c r="BH22">
        <v>0</v>
      </c>
      <c r="BI22">
        <v>0</v>
      </c>
      <c r="BJ22">
        <v>73.873869999999997</v>
      </c>
      <c r="BK22">
        <v>100</v>
      </c>
      <c r="BL22">
        <v>97.924819999999997</v>
      </c>
      <c r="BM22">
        <v>100</v>
      </c>
      <c r="BN22">
        <v>100</v>
      </c>
      <c r="BO22">
        <v>4.0739412711612299</v>
      </c>
      <c r="BP22">
        <v>3.8060345480144702</v>
      </c>
      <c r="BQ22">
        <v>4.0133327327597899</v>
      </c>
      <c r="BR22">
        <v>4.02067691574306</v>
      </c>
      <c r="BS22">
        <v>3.3383331978690198</v>
      </c>
      <c r="BT22">
        <v>4.1487064855008899</v>
      </c>
      <c r="BU22">
        <v>4.2269086945331802</v>
      </c>
      <c r="BV22">
        <v>4.5628575289401399</v>
      </c>
      <c r="BW22">
        <v>4.8966154212847099</v>
      </c>
      <c r="BX22">
        <v>4.0535847550928397</v>
      </c>
      <c r="BY22">
        <v>5.8164285114856202</v>
      </c>
      <c r="BZ22">
        <v>5.7499280880505097</v>
      </c>
      <c r="CA22">
        <v>6.0057354773808997</v>
      </c>
      <c r="CB22">
        <v>6.16285305684662</v>
      </c>
      <c r="CC22">
        <v>5.3569977168106302</v>
      </c>
      <c r="CD22">
        <v>5.8164285114856202</v>
      </c>
      <c r="CE22">
        <v>5.7499280880505097</v>
      </c>
      <c r="CF22">
        <v>5.9787096677326801</v>
      </c>
      <c r="CG22">
        <v>6.1256107734477396</v>
      </c>
      <c r="CH22">
        <v>5.17818482750467</v>
      </c>
      <c r="CI22" t="e">
        <v>#VALUE!</v>
      </c>
      <c r="CJ22">
        <v>0.11354518341332</v>
      </c>
      <c r="CK22">
        <v>0.63060222512499398</v>
      </c>
      <c r="CL22">
        <v>0.87295912286974098</v>
      </c>
      <c r="CM22">
        <v>1.6536497779616799</v>
      </c>
      <c r="CN22" t="e">
        <v>#VALUE!</v>
      </c>
      <c r="CO22" t="e">
        <v>#VALUE!</v>
      </c>
      <c r="CP22" t="e">
        <v>#VALUE!</v>
      </c>
      <c r="CQ22" t="e">
        <v>#VALUE!</v>
      </c>
      <c r="CR22" t="e">
        <v>#VALUE!</v>
      </c>
      <c r="CS22">
        <v>3.06384796722537</v>
      </c>
      <c r="CT22">
        <v>2.9642862549770599</v>
      </c>
      <c r="CU22">
        <v>3.2776301367806302</v>
      </c>
      <c r="CV22">
        <v>3.4948158741508801</v>
      </c>
      <c r="CW22">
        <v>2.8521394740536601</v>
      </c>
      <c r="CX22">
        <v>0.19225340830199</v>
      </c>
      <c r="CY22">
        <v>0.110517311855631</v>
      </c>
      <c r="CZ22">
        <v>0.102097503115475</v>
      </c>
      <c r="DA22">
        <v>6.2567036110118004E-2</v>
      </c>
      <c r="DB22">
        <v>2.8078056998455701E-2</v>
      </c>
      <c r="DC22" t="e">
        <v>#VALUE!</v>
      </c>
      <c r="DD22" t="e">
        <v>#VALUE!</v>
      </c>
      <c r="DE22" t="e">
        <v>#VALUE!</v>
      </c>
      <c r="DF22" t="e">
        <v>#VALUE!</v>
      </c>
      <c r="DG22" t="e">
        <v>#VALUE!</v>
      </c>
      <c r="DH22" t="e">
        <v>#VALUE!</v>
      </c>
      <c r="DI22" t="e">
        <v>#VALUE!</v>
      </c>
      <c r="DJ22">
        <v>1.6515772562797501E-2</v>
      </c>
      <c r="DK22">
        <v>1.6386604695507099E-2</v>
      </c>
      <c r="DL22" t="e">
        <v>#VALUE!</v>
      </c>
      <c r="DM22">
        <v>0.95821540010833295</v>
      </c>
      <c r="DN22">
        <v>0.93258443976806504</v>
      </c>
      <c r="DO22">
        <v>0.98343918442112199</v>
      </c>
      <c r="DP22">
        <v>0.94446430699559003</v>
      </c>
      <c r="DQ22">
        <v>0.628061801281246</v>
      </c>
      <c r="DR22" t="e">
        <v>#VALUE!</v>
      </c>
      <c r="DS22" t="e">
        <v>#VALUE!</v>
      </c>
      <c r="DT22" t="e">
        <v>#VALUE!</v>
      </c>
      <c r="DU22" t="e">
        <v>#VALUE!</v>
      </c>
      <c r="DV22" t="e">
        <v>#VALUE!</v>
      </c>
      <c r="DW22">
        <v>3.8145517520236198E-2</v>
      </c>
      <c r="DX22">
        <v>5.6015623817237702E-2</v>
      </c>
      <c r="DY22">
        <v>5.2550185427082903E-2</v>
      </c>
      <c r="DZ22">
        <v>4.0221666070790099E-2</v>
      </c>
      <c r="EA22">
        <v>2.0689094630441E-2</v>
      </c>
      <c r="EB22">
        <v>1.6784027708903901E-2</v>
      </c>
      <c r="EC22">
        <v>2.57369082403524E-2</v>
      </c>
      <c r="ED22" t="e">
        <v>#VALUE!</v>
      </c>
      <c r="EE22" t="e">
        <v>#VALUE!</v>
      </c>
      <c r="EF22" t="e">
        <v>#VALUE!</v>
      </c>
      <c r="EG22">
        <v>0.31889652646917499</v>
      </c>
      <c r="EH22">
        <v>0.254341210845836</v>
      </c>
      <c r="EI22">
        <v>0.31379967869315201</v>
      </c>
      <c r="EJ22">
        <v>0.305386723870814</v>
      </c>
      <c r="EK22">
        <v>0.23201341835566</v>
      </c>
      <c r="EL22">
        <v>0.103755807655042</v>
      </c>
      <c r="EM22">
        <v>8.1752532057590102E-2</v>
      </c>
      <c r="EN22">
        <v>8.5581730552677801E-2</v>
      </c>
      <c r="EO22">
        <v>9.8319628173042503E-2</v>
      </c>
      <c r="EP22">
        <v>5.9111698944117302E-2</v>
      </c>
      <c r="EQ22">
        <v>0.112910731859899</v>
      </c>
      <c r="ER22">
        <v>0.127170605422918</v>
      </c>
      <c r="ES22">
        <v>0.106601804723511</v>
      </c>
      <c r="ET22">
        <v>9.0871171493266595E-2</v>
      </c>
      <c r="EU22">
        <v>3.9900396787279198E-2</v>
      </c>
      <c r="EV22" t="e">
        <v>#VALUE!</v>
      </c>
      <c r="EW22">
        <v>3.3306587134573802E-2</v>
      </c>
      <c r="EX22">
        <v>3.0028677386904502E-2</v>
      </c>
      <c r="EY22">
        <v>2.5324752711238199E-2</v>
      </c>
      <c r="EZ22" t="e">
        <v>#VALUE!</v>
      </c>
      <c r="FA22" t="e">
        <v>#VALUE!</v>
      </c>
      <c r="FB22" t="e">
        <v>#VALUE!</v>
      </c>
      <c r="FC22" t="e">
        <v>#VALUE!</v>
      </c>
      <c r="FD22" t="e">
        <v>#VALUE!</v>
      </c>
      <c r="FE22" t="e">
        <v>#VALUE!</v>
      </c>
      <c r="FF22" t="e">
        <v>#VALUE!</v>
      </c>
      <c r="FG22" t="e">
        <v>#VALUE!</v>
      </c>
      <c r="FH22" t="e">
        <v>#VALUE!</v>
      </c>
      <c r="FI22" t="e">
        <v>#VALUE!</v>
      </c>
      <c r="FJ22" t="e">
        <v>#VALUE!</v>
      </c>
      <c r="FK22" t="e">
        <v>#VALUE!</v>
      </c>
      <c r="FL22" t="e">
        <v>#VALUE!</v>
      </c>
      <c r="FM22" t="e">
        <v>#VALUE!</v>
      </c>
      <c r="FN22" t="e">
        <v>#VALUE!</v>
      </c>
      <c r="FO22" t="e">
        <v>#VALUE!</v>
      </c>
      <c r="FP22" t="e">
        <v>#VALUE!</v>
      </c>
      <c r="FQ22" t="e">
        <v>#VALUE!</v>
      </c>
      <c r="FR22" t="e">
        <v>#VALUE!</v>
      </c>
      <c r="FS22" t="e">
        <v>#VALUE!</v>
      </c>
      <c r="FT22" t="e">
        <v>#VALUE!</v>
      </c>
      <c r="FU22" t="e">
        <v>#VALUE!</v>
      </c>
      <c r="FV22" t="e">
        <v>#VALUE!</v>
      </c>
      <c r="FW22" t="e">
        <v>#VALUE!</v>
      </c>
      <c r="FX22" t="e">
        <v>#VALUE!</v>
      </c>
      <c r="FY22" t="e">
        <v>#VALUE!</v>
      </c>
      <c r="FZ22">
        <v>2.59389519137606E-2</v>
      </c>
      <c r="GA22">
        <v>3.3306587134573802E-2</v>
      </c>
      <c r="GB22">
        <v>2.1020074170833101E-2</v>
      </c>
      <c r="GC22" t="e">
        <v>#VALUE!</v>
      </c>
      <c r="GD22" t="e">
        <v>#VALUE!</v>
      </c>
      <c r="GE22">
        <v>7.6291035040472396E-2</v>
      </c>
      <c r="GF22">
        <v>8.3266467836434405E-2</v>
      </c>
      <c r="GG22">
        <v>8.4080296683332598E-2</v>
      </c>
      <c r="GH22">
        <v>9.0871171493266595E-2</v>
      </c>
      <c r="GI22">
        <v>4.87671516288967E-2</v>
      </c>
      <c r="GJ22">
        <v>0.23650220862546401</v>
      </c>
      <c r="GK22">
        <v>0.24525759617276999</v>
      </c>
      <c r="GL22">
        <v>0.29728390613035399</v>
      </c>
      <c r="GM22">
        <v>0.299427958526993</v>
      </c>
      <c r="GN22">
        <v>0.212802116198822</v>
      </c>
      <c r="GO22">
        <v>2.59389519137606E-2</v>
      </c>
      <c r="GP22" t="e">
        <v>#VALUE!</v>
      </c>
      <c r="GQ22" t="e">
        <v>#VALUE!</v>
      </c>
      <c r="GR22" t="e">
        <v>#VALUE!</v>
      </c>
      <c r="GS22" t="e">
        <v>#VALUE!</v>
      </c>
      <c r="GT22">
        <v>3.3568055417807899E-2</v>
      </c>
      <c r="GU22">
        <v>4.2390201807639298E-2</v>
      </c>
      <c r="GV22">
        <v>3.7535846733630598E-2</v>
      </c>
      <c r="GW22">
        <v>2.5324752711238199E-2</v>
      </c>
      <c r="GX22">
        <v>2.2166887104043999E-2</v>
      </c>
      <c r="GY22" t="e">
        <v>#VALUE!</v>
      </c>
      <c r="GZ22" t="e">
        <v>#VALUE!</v>
      </c>
      <c r="HA22" t="e">
        <v>#VALUE!</v>
      </c>
      <c r="HB22" t="e">
        <v>#VALUE!</v>
      </c>
      <c r="HC22" t="e">
        <v>#VALUE!</v>
      </c>
      <c r="HD22">
        <v>3.1142000503520801</v>
      </c>
      <c r="HE22">
        <v>3.0127321999000798</v>
      </c>
      <c r="HF22">
        <v>3.30916024803687</v>
      </c>
      <c r="HG22">
        <v>3.5201406268621098</v>
      </c>
      <c r="HH22">
        <v>2.8610062288952798</v>
      </c>
      <c r="HI22">
        <v>0.932276448194573</v>
      </c>
      <c r="HJ22">
        <v>0.89473604529695805</v>
      </c>
      <c r="HK22">
        <v>0.956413374772908</v>
      </c>
      <c r="HL22">
        <v>0.93105708497199402</v>
      </c>
      <c r="HM22">
        <v>0.61919504643962897</v>
      </c>
      <c r="HN22">
        <v>0.17089191849065799</v>
      </c>
      <c r="HO22">
        <v>0.208923137480508</v>
      </c>
      <c r="HP22">
        <v>0.16665915949731999</v>
      </c>
      <c r="HQ22">
        <v>0.13854129424383299</v>
      </c>
      <c r="HR22">
        <v>7.2411831206543695E-2</v>
      </c>
      <c r="HS22">
        <v>0.79342676442091298</v>
      </c>
      <c r="HT22">
        <v>0.74334246741253196</v>
      </c>
      <c r="HU22">
        <v>0.83930153296398102</v>
      </c>
      <c r="HV22">
        <v>0.82230961744726505</v>
      </c>
      <c r="HW22">
        <v>0.56895010233712895</v>
      </c>
      <c r="HX22">
        <v>47.058823529411761</v>
      </c>
      <c r="HY22">
        <v>48.739495798319325</v>
      </c>
      <c r="HZ22">
        <v>46.781115879828327</v>
      </c>
      <c r="IA22">
        <v>42.995169082125607</v>
      </c>
      <c r="IB22">
        <v>37.777777777777779</v>
      </c>
    </row>
    <row r="23" spans="1:236" x14ac:dyDescent="0.3">
      <c r="A23" s="38" t="s">
        <v>40</v>
      </c>
      <c r="B23">
        <v>3.0805064051992899</v>
      </c>
      <c r="C23">
        <v>2.5502550255025498</v>
      </c>
      <c r="D23">
        <v>2.43399912461435</v>
      </c>
      <c r="E23">
        <v>2.50618714952539</v>
      </c>
      <c r="F23">
        <v>2.5158264626659599</v>
      </c>
      <c r="G23" t="e">
        <v>#VALUE!</v>
      </c>
      <c r="H23" t="e">
        <v>#VALUE!</v>
      </c>
      <c r="I23" t="e">
        <v>#VALUE!</v>
      </c>
      <c r="J23" t="e">
        <v>#VALUE!</v>
      </c>
      <c r="K23" t="e">
        <v>#VALUE!</v>
      </c>
      <c r="L23">
        <v>12.643678160919499</v>
      </c>
      <c r="M23" t="e">
        <v>#VALUE!</v>
      </c>
      <c r="N23" t="e">
        <v>#VALUE!</v>
      </c>
      <c r="O23" t="e">
        <v>#VALUE!</v>
      </c>
      <c r="P23" t="e">
        <v>#VALUE!</v>
      </c>
      <c r="Q23">
        <v>4.0370370370370399</v>
      </c>
      <c r="R23">
        <v>3.6470588235294099</v>
      </c>
      <c r="S23">
        <v>3.3928571428571401</v>
      </c>
      <c r="T23">
        <v>2.1052631578947398</v>
      </c>
      <c r="U23">
        <v>2.3953488372092999</v>
      </c>
      <c r="V23">
        <v>248</v>
      </c>
      <c r="W23">
        <v>216.464788732394</v>
      </c>
      <c r="X23">
        <v>169.29508196721301</v>
      </c>
      <c r="Y23">
        <v>98.245901639344297</v>
      </c>
      <c r="Z23">
        <v>56.2222222222222</v>
      </c>
      <c r="AA23">
        <v>43.678160919540197</v>
      </c>
      <c r="AB23">
        <v>35.2112676056338</v>
      </c>
      <c r="AC23">
        <v>44.262295081967203</v>
      </c>
      <c r="AD23">
        <v>45.9016393442623</v>
      </c>
      <c r="AE23">
        <v>31.1111111111111</v>
      </c>
      <c r="AF23" t="e">
        <v>#VALUE!</v>
      </c>
      <c r="AG23" t="e">
        <v>#VALUE!</v>
      </c>
      <c r="AH23" t="e">
        <v>#VALUE!</v>
      </c>
      <c r="AI23" t="e">
        <v>#VALUE!</v>
      </c>
      <c r="AJ23" t="e">
        <v>#VALUE!</v>
      </c>
      <c r="AK23">
        <v>0.47513760173119401</v>
      </c>
      <c r="AL23">
        <v>0.52949721193945898</v>
      </c>
      <c r="AM23" t="s">
        <v>736</v>
      </c>
      <c r="AN23">
        <v>0.38549964004551701</v>
      </c>
      <c r="AO23">
        <v>0.60028167063006499</v>
      </c>
      <c r="AP23">
        <v>25</v>
      </c>
      <c r="AQ23">
        <v>25</v>
      </c>
      <c r="AR23">
        <v>38.596490000000003</v>
      </c>
      <c r="AS23">
        <v>67.64706000000001</v>
      </c>
      <c r="AT23">
        <v>59.322030000000005</v>
      </c>
      <c r="AU23">
        <v>100</v>
      </c>
      <c r="AV23">
        <v>100</v>
      </c>
      <c r="AW23">
        <v>80.645160000000004</v>
      </c>
      <c r="AX23">
        <v>94.44444</v>
      </c>
      <c r="AY23">
        <v>63.157890000000009</v>
      </c>
      <c r="AZ23">
        <v>0</v>
      </c>
      <c r="BA23">
        <v>0</v>
      </c>
      <c r="BB23">
        <v>19.354839999999999</v>
      </c>
      <c r="BC23">
        <v>5.5555559999999993</v>
      </c>
      <c r="BD23">
        <v>31.578947000000003</v>
      </c>
      <c r="BE23">
        <v>0</v>
      </c>
      <c r="BF23">
        <v>0</v>
      </c>
      <c r="BG23">
        <v>0</v>
      </c>
      <c r="BH23">
        <v>0</v>
      </c>
      <c r="BI23">
        <v>0</v>
      </c>
      <c r="BJ23">
        <v>100</v>
      </c>
      <c r="BK23">
        <v>100</v>
      </c>
      <c r="BL23">
        <v>100</v>
      </c>
      <c r="BM23">
        <v>100</v>
      </c>
      <c r="BN23">
        <v>100</v>
      </c>
      <c r="BO23">
        <v>5.2876699440184396</v>
      </c>
      <c r="BP23">
        <v>4.8919919403964203</v>
      </c>
      <c r="BQ23">
        <v>4.9670032413777001</v>
      </c>
      <c r="BR23">
        <v>4.7328208820046003</v>
      </c>
      <c r="BS23">
        <v>4.1788839378477602</v>
      </c>
      <c r="BT23">
        <v>6.6425177588559103</v>
      </c>
      <c r="BU23">
        <v>6.3352232791340599</v>
      </c>
      <c r="BV23">
        <v>6.8418720705174501</v>
      </c>
      <c r="BW23">
        <v>6.8600357632196198</v>
      </c>
      <c r="BX23">
        <v>5.9012305774247897</v>
      </c>
      <c r="BY23">
        <v>8.6841981464929194</v>
      </c>
      <c r="BZ23">
        <v>8.0596035799634507</v>
      </c>
      <c r="CA23">
        <v>8.3156495580999508</v>
      </c>
      <c r="CB23">
        <v>8.3462994356842604</v>
      </c>
      <c r="CC23">
        <v>7.5035208828758098</v>
      </c>
      <c r="CD23">
        <v>8.6841981464929194</v>
      </c>
      <c r="CE23">
        <v>8.0596035799634507</v>
      </c>
      <c r="CF23">
        <v>8.2969941468647299</v>
      </c>
      <c r="CG23">
        <v>8.3137874178491007</v>
      </c>
      <c r="CH23">
        <v>7.3234363816867898</v>
      </c>
      <c r="CI23" t="e">
        <v>#VALUE!</v>
      </c>
      <c r="CJ23" t="e">
        <v>#VALUE!</v>
      </c>
      <c r="CK23">
        <v>0.45239372245411902</v>
      </c>
      <c r="CL23">
        <v>0.65024035670328095</v>
      </c>
      <c r="CM23">
        <v>2.1056033985177698</v>
      </c>
      <c r="CN23" t="e">
        <v>#VALUE!</v>
      </c>
      <c r="CO23" t="e">
        <v>#VALUE!</v>
      </c>
      <c r="CP23" t="e">
        <v>#VALUE!</v>
      </c>
      <c r="CQ23" t="e">
        <v>#VALUE!</v>
      </c>
      <c r="CR23" t="e">
        <v>#VALUE!</v>
      </c>
      <c r="CS23">
        <v>4.74667168462154</v>
      </c>
      <c r="CT23">
        <v>4.6998734829670603</v>
      </c>
      <c r="CU23">
        <v>5.2235151458619997</v>
      </c>
      <c r="CV23">
        <v>4.8721581012981598</v>
      </c>
      <c r="CW23">
        <v>4.21582434834807</v>
      </c>
      <c r="CX23">
        <v>0.14112998071223601</v>
      </c>
      <c r="CY23">
        <v>9.3716320697249403E-2</v>
      </c>
      <c r="CZ23">
        <v>9.3277056176107098E-2</v>
      </c>
      <c r="DA23">
        <v>4.64457397645201E-2</v>
      </c>
      <c r="DB23" t="e">
        <v>#VALUE!</v>
      </c>
      <c r="DC23" t="e">
        <v>#VALUE!</v>
      </c>
      <c r="DD23" t="e">
        <v>#VALUE!</v>
      </c>
      <c r="DE23" t="e">
        <v>#VALUE!</v>
      </c>
      <c r="DF23" t="e">
        <v>#VALUE!</v>
      </c>
      <c r="DG23" t="e">
        <v>#VALUE!</v>
      </c>
      <c r="DH23">
        <v>7.0564990356118004E-2</v>
      </c>
      <c r="DI23">
        <v>8.4344688627524506E-2</v>
      </c>
      <c r="DJ23">
        <v>7.9285497749691E-2</v>
      </c>
      <c r="DK23" t="e">
        <v>#VALUE!</v>
      </c>
      <c r="DL23" t="e">
        <v>#VALUE!</v>
      </c>
      <c r="DM23">
        <v>1.51009079362092</v>
      </c>
      <c r="DN23">
        <v>1.4479171547725</v>
      </c>
      <c r="DO23">
        <v>1.6510038943170999</v>
      </c>
      <c r="DP23">
        <v>1.53270941222916</v>
      </c>
      <c r="DQ23">
        <v>0.73419065869369504</v>
      </c>
      <c r="DR23" t="e">
        <v>#VALUE!</v>
      </c>
      <c r="DS23" t="e">
        <v>#VALUE!</v>
      </c>
      <c r="DT23" t="e">
        <v>#VALUE!</v>
      </c>
      <c r="DU23" t="e">
        <v>#VALUE!</v>
      </c>
      <c r="DV23" t="e">
        <v>#VALUE!</v>
      </c>
      <c r="DW23" t="e">
        <v>#VALUE!</v>
      </c>
      <c r="DX23" t="e">
        <v>#VALUE!</v>
      </c>
      <c r="DY23" t="e">
        <v>#VALUE!</v>
      </c>
      <c r="DZ23" t="e">
        <v>#VALUE!</v>
      </c>
      <c r="EA23" t="e">
        <v>#VALUE!</v>
      </c>
      <c r="EB23" t="e">
        <v>#VALUE!</v>
      </c>
      <c r="EC23" t="e">
        <v>#VALUE!</v>
      </c>
      <c r="ED23" t="e">
        <v>#VALUE!</v>
      </c>
      <c r="EE23" t="e">
        <v>#VALUE!</v>
      </c>
      <c r="EF23" t="e">
        <v>#VALUE!</v>
      </c>
      <c r="EG23">
        <v>0.52218092863527299</v>
      </c>
      <c r="EH23">
        <v>0.56698374021835896</v>
      </c>
      <c r="EI23">
        <v>0.55966233705664203</v>
      </c>
      <c r="EJ23">
        <v>0.47839111957455699</v>
      </c>
      <c r="EK23">
        <v>0.24011266825202601</v>
      </c>
      <c r="EL23">
        <v>0.12231264995060501</v>
      </c>
      <c r="EM23">
        <v>0.15463192915046201</v>
      </c>
      <c r="EN23">
        <v>6.0630086514469599E-2</v>
      </c>
      <c r="EO23">
        <v>4.64457397645201E-2</v>
      </c>
      <c r="EP23" t="e">
        <v>#VALUE!</v>
      </c>
      <c r="EQ23">
        <v>0.13172131533142001</v>
      </c>
      <c r="ER23">
        <v>7.4973056557799497E-2</v>
      </c>
      <c r="ES23">
        <v>0.17722640673460299</v>
      </c>
      <c r="ET23">
        <v>0.106825201458396</v>
      </c>
      <c r="EU23">
        <v>5.0793064437928602E-2</v>
      </c>
      <c r="EV23" t="e">
        <v>#VALUE!</v>
      </c>
      <c r="EW23" t="e">
        <v>#VALUE!</v>
      </c>
      <c r="EX23" t="e">
        <v>#VALUE!</v>
      </c>
      <c r="EY23" t="e">
        <v>#VALUE!</v>
      </c>
      <c r="EZ23" t="e">
        <v>#VALUE!</v>
      </c>
      <c r="FA23" t="e">
        <v>#VALUE!</v>
      </c>
      <c r="FB23" t="e">
        <v>#VALUE!</v>
      </c>
      <c r="FC23" t="e">
        <v>#VALUE!</v>
      </c>
      <c r="FD23" t="e">
        <v>#VALUE!</v>
      </c>
      <c r="FE23" t="e">
        <v>#VALUE!</v>
      </c>
      <c r="FF23">
        <v>5.1747659594486503E-2</v>
      </c>
      <c r="FG23">
        <v>5.6229792418349703E-2</v>
      </c>
      <c r="FH23" t="e">
        <v>#VALUE!</v>
      </c>
      <c r="FI23" t="e">
        <v>#VALUE!</v>
      </c>
      <c r="FJ23" t="e">
        <v>#VALUE!</v>
      </c>
      <c r="FK23" t="e">
        <v>#VALUE!</v>
      </c>
      <c r="FL23" t="e">
        <v>#VALUE!</v>
      </c>
      <c r="FM23" t="e">
        <v>#VALUE!</v>
      </c>
      <c r="FN23" t="e">
        <v>#VALUE!</v>
      </c>
      <c r="FO23" t="e">
        <v>#VALUE!</v>
      </c>
      <c r="FP23" t="e">
        <v>#VALUE!</v>
      </c>
      <c r="FQ23" t="e">
        <v>#VALUE!</v>
      </c>
      <c r="FR23" t="e">
        <v>#VALUE!</v>
      </c>
      <c r="FS23" t="e">
        <v>#VALUE!</v>
      </c>
      <c r="FT23" t="e">
        <v>#VALUE!</v>
      </c>
      <c r="FU23" t="e">
        <v>#VALUE!</v>
      </c>
      <c r="FV23" t="e">
        <v>#VALUE!</v>
      </c>
      <c r="FW23" t="e">
        <v>#VALUE!</v>
      </c>
      <c r="FX23" t="e">
        <v>#VALUE!</v>
      </c>
      <c r="FY23" t="e">
        <v>#VALUE!</v>
      </c>
      <c r="FZ23" t="e">
        <v>#VALUE!</v>
      </c>
      <c r="GA23" t="e">
        <v>#VALUE!</v>
      </c>
      <c r="GB23">
        <v>4.6638528088053501E-2</v>
      </c>
      <c r="GC23">
        <v>6.0379461693876098E-2</v>
      </c>
      <c r="GD23" t="e">
        <v>#VALUE!</v>
      </c>
      <c r="GE23" t="e">
        <v>#VALUE!</v>
      </c>
      <c r="GF23" t="e">
        <v>#VALUE!</v>
      </c>
      <c r="GG23" t="e">
        <v>#VALUE!</v>
      </c>
      <c r="GH23" t="e">
        <v>#VALUE!</v>
      </c>
      <c r="GI23" t="e">
        <v>#VALUE!</v>
      </c>
      <c r="GJ23">
        <v>0.51277226325445702</v>
      </c>
      <c r="GK23">
        <v>0.492010683660559</v>
      </c>
      <c r="GL23">
        <v>0.65760324604155496</v>
      </c>
      <c r="GM23">
        <v>0.73384268827941801</v>
      </c>
      <c r="GN23">
        <v>0.364786553690578</v>
      </c>
      <c r="GO23">
        <v>0.10349531918897301</v>
      </c>
      <c r="GP23" t="e">
        <v>#VALUE!</v>
      </c>
      <c r="GQ23" t="e">
        <v>#VALUE!</v>
      </c>
      <c r="GR23" t="e">
        <v>#VALUE!</v>
      </c>
      <c r="GS23" t="e">
        <v>#VALUE!</v>
      </c>
      <c r="GT23" t="e">
        <v>#VALUE!</v>
      </c>
      <c r="GU23" t="e">
        <v>#VALUE!</v>
      </c>
      <c r="GV23" t="e">
        <v>#VALUE!</v>
      </c>
      <c r="GW23" t="e">
        <v>#VALUE!</v>
      </c>
      <c r="GX23" t="e">
        <v>#VALUE!</v>
      </c>
      <c r="GY23" t="e">
        <v>#VALUE!</v>
      </c>
      <c r="GZ23" t="e">
        <v>#VALUE!</v>
      </c>
      <c r="HA23" t="e">
        <v>#VALUE!</v>
      </c>
      <c r="HB23" t="e">
        <v>#VALUE!</v>
      </c>
      <c r="HC23" t="e">
        <v>#VALUE!</v>
      </c>
      <c r="HD23">
        <v>4.7984193442160201</v>
      </c>
      <c r="HE23">
        <v>4.7420458272808199</v>
      </c>
      <c r="HF23">
        <v>5.24683440990602</v>
      </c>
      <c r="HG23">
        <v>4.8814472492510603</v>
      </c>
      <c r="HH23">
        <v>4.2296770022856904</v>
      </c>
      <c r="HI23">
        <v>1.5477254551441899</v>
      </c>
      <c r="HJ23">
        <v>1.45728878684223</v>
      </c>
      <c r="HK23">
        <v>1.6603315999347099</v>
      </c>
      <c r="HL23">
        <v>1.5745105780172299</v>
      </c>
      <c r="HM23">
        <v>0.75727841525638995</v>
      </c>
      <c r="HN23">
        <v>0.15524297878346</v>
      </c>
      <c r="HO23">
        <v>9.84021367321119E-2</v>
      </c>
      <c r="HP23">
        <v>0.23785649324907299</v>
      </c>
      <c r="HQ23">
        <v>0.148626367246464</v>
      </c>
      <c r="HR23">
        <v>8.3115923625701305E-2</v>
      </c>
      <c r="HS23">
        <v>1.3172131533142</v>
      </c>
      <c r="HT23">
        <v>1.35888665011012</v>
      </c>
      <c r="HU23">
        <v>1.45045822353847</v>
      </c>
      <c r="HV23">
        <v>1.4258842107707701</v>
      </c>
      <c r="HW23">
        <v>0.70648535081846098</v>
      </c>
      <c r="HX23">
        <v>44.827586206896555</v>
      </c>
      <c r="HY23">
        <v>38.028169014084504</v>
      </c>
      <c r="HZ23">
        <v>44.26229508196721</v>
      </c>
      <c r="IA23">
        <v>47.540983606557376</v>
      </c>
      <c r="IB23">
        <v>33.333333333333329</v>
      </c>
    </row>
    <row r="24" spans="1:236" x14ac:dyDescent="0.3">
      <c r="A24" s="38" t="s">
        <v>41</v>
      </c>
      <c r="B24">
        <v>1.11382581201495</v>
      </c>
      <c r="C24">
        <v>1.5845651615742899</v>
      </c>
      <c r="D24">
        <v>3.0344514880147901</v>
      </c>
      <c r="E24">
        <v>2.88161871799289</v>
      </c>
      <c r="F24">
        <v>2.2190374924876299</v>
      </c>
      <c r="G24" t="e">
        <v>#VALUE!</v>
      </c>
      <c r="H24" t="e">
        <v>#VALUE!</v>
      </c>
      <c r="I24" t="e">
        <v>#VALUE!</v>
      </c>
      <c r="J24" t="e">
        <v>#VALUE!</v>
      </c>
      <c r="K24" t="e">
        <v>#VALUE!</v>
      </c>
      <c r="L24" t="e">
        <v>#VALUE!</v>
      </c>
      <c r="M24" t="e">
        <v>#VALUE!</v>
      </c>
      <c r="N24" t="e">
        <v>#VALUE!</v>
      </c>
      <c r="O24" t="e">
        <v>#VALUE!</v>
      </c>
      <c r="P24" t="e">
        <v>#VALUE!</v>
      </c>
      <c r="Q24">
        <v>3.3548387096774199</v>
      </c>
      <c r="R24">
        <v>2.6037735849056598</v>
      </c>
      <c r="S24">
        <v>2.2298850574712601</v>
      </c>
      <c r="T24">
        <v>2.3695652173913002</v>
      </c>
      <c r="U24">
        <v>1.8028169014084501</v>
      </c>
      <c r="V24">
        <v>213.41176470588201</v>
      </c>
      <c r="W24">
        <v>183.83870967741899</v>
      </c>
      <c r="X24">
        <v>172.83505154639201</v>
      </c>
      <c r="Y24">
        <v>139.19417475728201</v>
      </c>
      <c r="Z24">
        <v>67.948717948717899</v>
      </c>
      <c r="AA24">
        <v>50</v>
      </c>
      <c r="AB24">
        <v>43.548387096774199</v>
      </c>
      <c r="AC24">
        <v>47.422680412371101</v>
      </c>
      <c r="AD24">
        <v>43.6893203883495</v>
      </c>
      <c r="AE24">
        <v>39.743589743589702</v>
      </c>
      <c r="AF24" t="e">
        <v>#VALUE!</v>
      </c>
      <c r="AG24" t="e">
        <v>#VALUE!</v>
      </c>
      <c r="AH24" t="e">
        <v>#VALUE!</v>
      </c>
      <c r="AI24" t="e">
        <v>#VALUE!</v>
      </c>
      <c r="AJ24" t="e">
        <v>#VALUE!</v>
      </c>
      <c r="AK24">
        <v>0.61639437825497601</v>
      </c>
      <c r="AL24">
        <v>0.65125273725222499</v>
      </c>
      <c r="AM24">
        <v>0.56330054490128101</v>
      </c>
      <c r="AN24">
        <v>0.56095051514425398</v>
      </c>
      <c r="AO24">
        <v>0.64866686323238298</v>
      </c>
      <c r="AP24">
        <v>44.262299999999996</v>
      </c>
      <c r="AQ24">
        <v>65.546220000000005</v>
      </c>
      <c r="AR24">
        <v>56.521740000000001</v>
      </c>
      <c r="AS24">
        <v>54.819280000000006</v>
      </c>
      <c r="AT24">
        <v>65.957449999999994</v>
      </c>
      <c r="AU24">
        <v>87.5</v>
      </c>
      <c r="AV24">
        <v>70</v>
      </c>
      <c r="AW24">
        <v>69.696970000000007</v>
      </c>
      <c r="AX24">
        <v>74.603169999999992</v>
      </c>
      <c r="AY24">
        <v>48.214289999999998</v>
      </c>
      <c r="AZ24">
        <v>12.5</v>
      </c>
      <c r="BA24">
        <v>30</v>
      </c>
      <c r="BB24">
        <v>30.303029999999996</v>
      </c>
      <c r="BC24">
        <v>25.396825</v>
      </c>
      <c r="BD24">
        <v>37.5</v>
      </c>
      <c r="BE24">
        <v>0</v>
      </c>
      <c r="BF24">
        <v>0</v>
      </c>
      <c r="BG24">
        <v>0</v>
      </c>
      <c r="BH24">
        <v>0</v>
      </c>
      <c r="BI24">
        <v>0</v>
      </c>
      <c r="BJ24">
        <v>100</v>
      </c>
      <c r="BK24">
        <v>100</v>
      </c>
      <c r="BL24">
        <v>100</v>
      </c>
      <c r="BM24">
        <v>100</v>
      </c>
      <c r="BN24">
        <v>100</v>
      </c>
      <c r="BO24">
        <v>4.4916886637654301</v>
      </c>
      <c r="BP24">
        <v>4.1919062651082104</v>
      </c>
      <c r="BQ24">
        <v>4.4837591111740096</v>
      </c>
      <c r="BR24">
        <v>4.5496187509689801</v>
      </c>
      <c r="BS24">
        <v>3.89761734271233</v>
      </c>
      <c r="BT24">
        <v>5.43340229721053</v>
      </c>
      <c r="BU24">
        <v>5.8328356511105399</v>
      </c>
      <c r="BV24">
        <v>6.5359847144575802</v>
      </c>
      <c r="BW24">
        <v>6.7765077306873804</v>
      </c>
      <c r="BX24">
        <v>5.9278603821799098</v>
      </c>
      <c r="BY24">
        <v>7.2569023328815003</v>
      </c>
      <c r="BZ24">
        <v>7.3941358814663101</v>
      </c>
      <c r="CA24">
        <v>7.9541433727266302</v>
      </c>
      <c r="CB24">
        <v>8.1210976589477308</v>
      </c>
      <c r="CC24">
        <v>7.1830728837594604</v>
      </c>
      <c r="CD24">
        <v>7.2569023328815003</v>
      </c>
      <c r="CE24">
        <v>7.3912919830503698</v>
      </c>
      <c r="CF24">
        <v>7.8862076286179299</v>
      </c>
      <c r="CG24">
        <v>8.03371340784485</v>
      </c>
      <c r="CH24">
        <v>6.9752748409923804</v>
      </c>
      <c r="CI24" t="e">
        <v>#VALUE!</v>
      </c>
      <c r="CJ24">
        <v>9.9536444558200404E-2</v>
      </c>
      <c r="CK24">
        <v>1.6106432665770301</v>
      </c>
      <c r="CL24">
        <v>1.6603007709546</v>
      </c>
      <c r="CM24">
        <v>2.37002092020836</v>
      </c>
      <c r="CN24" t="e">
        <v>#VALUE!</v>
      </c>
      <c r="CO24" t="e">
        <v>#VALUE!</v>
      </c>
      <c r="CP24" t="e">
        <v>#VALUE!</v>
      </c>
      <c r="CQ24" t="e">
        <v>#VALUE!</v>
      </c>
      <c r="CR24" t="e">
        <v>#VALUE!</v>
      </c>
      <c r="CS24">
        <v>4.3375900692016804</v>
      </c>
      <c r="CT24">
        <v>4.1236527031254404</v>
      </c>
      <c r="CU24">
        <v>4.4752671431604298</v>
      </c>
      <c r="CV24">
        <v>4.6482783893109296</v>
      </c>
      <c r="CW24">
        <v>3.8863850160762698</v>
      </c>
      <c r="CX24" t="e">
        <v>#VALUE!</v>
      </c>
      <c r="CY24" t="e">
        <v>#VALUE!</v>
      </c>
      <c r="CZ24">
        <v>4.2459840067935697E-2</v>
      </c>
      <c r="DA24">
        <v>4.5101548956321999E-2</v>
      </c>
      <c r="DB24" t="e">
        <v>#VALUE!</v>
      </c>
      <c r="DC24" t="e">
        <v>#VALUE!</v>
      </c>
      <c r="DD24" t="e">
        <v>#VALUE!</v>
      </c>
      <c r="DE24" t="e">
        <v>#VALUE!</v>
      </c>
      <c r="DF24" t="e">
        <v>#VALUE!</v>
      </c>
      <c r="DG24" t="e">
        <v>#VALUE!</v>
      </c>
      <c r="DH24" t="e">
        <v>#VALUE!</v>
      </c>
      <c r="DI24" t="e">
        <v>#VALUE!</v>
      </c>
      <c r="DJ24" t="e">
        <v>#VALUE!</v>
      </c>
      <c r="DK24">
        <v>3.6645008527011601E-2</v>
      </c>
      <c r="DL24" t="e">
        <v>#VALUE!</v>
      </c>
      <c r="DM24">
        <v>0.87037169151744298</v>
      </c>
      <c r="DN24">
        <v>0.84179393112078005</v>
      </c>
      <c r="DO24">
        <v>0.99356025758969602</v>
      </c>
      <c r="DP24">
        <v>1.1275387239080501</v>
      </c>
      <c r="DQ24">
        <v>0.80030327281917402</v>
      </c>
      <c r="DR24" t="e">
        <v>#VALUE!</v>
      </c>
      <c r="DS24" t="e">
        <v>#VALUE!</v>
      </c>
      <c r="DT24" t="e">
        <v>#VALUE!</v>
      </c>
      <c r="DU24" t="e">
        <v>#VALUE!</v>
      </c>
      <c r="DV24" t="e">
        <v>#VALUE!</v>
      </c>
      <c r="DW24" t="e">
        <v>#VALUE!</v>
      </c>
      <c r="DX24" t="e">
        <v>#VALUE!</v>
      </c>
      <c r="DY24" t="e">
        <v>#VALUE!</v>
      </c>
      <c r="DZ24" t="e">
        <v>#VALUE!</v>
      </c>
      <c r="EA24" t="e">
        <v>#VALUE!</v>
      </c>
      <c r="EB24">
        <v>4.2805165156595597E-2</v>
      </c>
      <c r="EC24">
        <v>3.6970679407331598E-2</v>
      </c>
      <c r="ED24">
        <v>3.1137216049819502E-2</v>
      </c>
      <c r="EE24">
        <v>2.8188468097701199E-2</v>
      </c>
      <c r="EF24" t="e">
        <v>#VALUE!</v>
      </c>
      <c r="EG24">
        <v>0.37383177570093501</v>
      </c>
      <c r="EH24">
        <v>0.37255069248926398</v>
      </c>
      <c r="EI24">
        <v>0.450074304720119</v>
      </c>
      <c r="EJ24">
        <v>0.544037434285634</v>
      </c>
      <c r="EK24">
        <v>0.336969799081757</v>
      </c>
      <c r="EL24">
        <v>9.1317685667403906E-2</v>
      </c>
      <c r="EM24">
        <v>0.110912038221995</v>
      </c>
      <c r="EN24">
        <v>9.3411648149458598E-2</v>
      </c>
      <c r="EO24">
        <v>9.8659638341954306E-2</v>
      </c>
      <c r="EP24">
        <v>8.1434368111424696E-2</v>
      </c>
      <c r="EQ24">
        <v>0.14268388385531899</v>
      </c>
      <c r="ER24">
        <v>0.130819327133635</v>
      </c>
      <c r="ES24">
        <v>0.19814592031703299</v>
      </c>
      <c r="ET24">
        <v>0.155036574537357</v>
      </c>
      <c r="EU24">
        <v>8.4242449770439307E-2</v>
      </c>
      <c r="EV24" t="e">
        <v>#VALUE!</v>
      </c>
      <c r="EW24" t="e">
        <v>#VALUE!</v>
      </c>
      <c r="EX24" t="e">
        <v>#VALUE!</v>
      </c>
      <c r="EY24" t="e">
        <v>#VALUE!</v>
      </c>
      <c r="EZ24" t="e">
        <v>#VALUE!</v>
      </c>
      <c r="FA24" t="e">
        <v>#VALUE!</v>
      </c>
      <c r="FB24" t="e">
        <v>#VALUE!</v>
      </c>
      <c r="FC24" t="e">
        <v>#VALUE!</v>
      </c>
      <c r="FD24" t="e">
        <v>#VALUE!</v>
      </c>
      <c r="FE24" t="e">
        <v>#VALUE!</v>
      </c>
      <c r="FF24" t="e">
        <v>#VALUE!</v>
      </c>
      <c r="FG24" t="e">
        <v>#VALUE!</v>
      </c>
      <c r="FH24" t="e">
        <v>#VALUE!</v>
      </c>
      <c r="FI24">
        <v>3.9463855336781699E-2</v>
      </c>
      <c r="FJ24" t="e">
        <v>#VALUE!</v>
      </c>
      <c r="FK24">
        <v>2.8536776771063699E-2</v>
      </c>
      <c r="FL24">
        <v>8.5316952478457497E-2</v>
      </c>
      <c r="FM24">
        <v>7.9258368126813403E-2</v>
      </c>
      <c r="FN24">
        <v>6.2014629814942698E-2</v>
      </c>
      <c r="FO24">
        <v>5.8969714839307498E-2</v>
      </c>
      <c r="FP24" t="e">
        <v>#VALUE!</v>
      </c>
      <c r="FQ24" t="e">
        <v>#VALUE!</v>
      </c>
      <c r="FR24" t="e">
        <v>#VALUE!</v>
      </c>
      <c r="FS24" t="e">
        <v>#VALUE!</v>
      </c>
      <c r="FT24" t="e">
        <v>#VALUE!</v>
      </c>
      <c r="FU24" t="e">
        <v>#VALUE!</v>
      </c>
      <c r="FV24" t="e">
        <v>#VALUE!</v>
      </c>
      <c r="FW24" t="e">
        <v>#VALUE!</v>
      </c>
      <c r="FX24" t="e">
        <v>#VALUE!</v>
      </c>
      <c r="FY24" t="e">
        <v>#VALUE!</v>
      </c>
      <c r="FZ24" t="e">
        <v>#VALUE!</v>
      </c>
      <c r="GA24" t="e">
        <v>#VALUE!</v>
      </c>
      <c r="GB24" t="e">
        <v>#VALUE!</v>
      </c>
      <c r="GC24" t="e">
        <v>#VALUE!</v>
      </c>
      <c r="GD24" t="e">
        <v>#VALUE!</v>
      </c>
      <c r="GE24">
        <v>4.2805165156595597E-2</v>
      </c>
      <c r="GF24">
        <v>5.97218667349202E-2</v>
      </c>
      <c r="GG24">
        <v>4.2459840067935697E-2</v>
      </c>
      <c r="GH24">
        <v>5.35580893856323E-2</v>
      </c>
      <c r="GI24">
        <v>4.4929306544234299E-2</v>
      </c>
      <c r="GJ24">
        <v>0.145537561532425</v>
      </c>
      <c r="GK24">
        <v>8.2473054062508905E-2</v>
      </c>
      <c r="GL24">
        <v>0.14153280022645201</v>
      </c>
      <c r="GM24">
        <v>0.202956970303449</v>
      </c>
      <c r="GN24">
        <v>0.168484899540879</v>
      </c>
      <c r="GO24" t="e">
        <v>#VALUE!</v>
      </c>
      <c r="GP24" t="e">
        <v>#VALUE!</v>
      </c>
      <c r="GQ24" t="e">
        <v>#VALUE!</v>
      </c>
      <c r="GR24" t="e">
        <v>#VALUE!</v>
      </c>
      <c r="GS24" t="e">
        <v>#VALUE!</v>
      </c>
      <c r="GT24" t="e">
        <v>#VALUE!</v>
      </c>
      <c r="GU24" t="e">
        <v>#VALUE!</v>
      </c>
      <c r="GV24" t="e">
        <v>#VALUE!</v>
      </c>
      <c r="GW24" t="e">
        <v>#VALUE!</v>
      </c>
      <c r="GX24">
        <v>3.9313143226205001E-2</v>
      </c>
      <c r="GY24" t="e">
        <v>#VALUE!</v>
      </c>
      <c r="GZ24" t="e">
        <v>#VALUE!</v>
      </c>
      <c r="HA24" t="e">
        <v>#VALUE!</v>
      </c>
      <c r="HB24" t="e">
        <v>#VALUE!</v>
      </c>
      <c r="HC24" t="e">
        <v>#VALUE!</v>
      </c>
      <c r="HD24">
        <v>4.3490047799101097</v>
      </c>
      <c r="HE24">
        <v>4.1293404999573404</v>
      </c>
      <c r="HF24">
        <v>4.4922510791876</v>
      </c>
      <c r="HG24">
        <v>4.6708291637890902</v>
      </c>
      <c r="HH24">
        <v>3.9060415876893702</v>
      </c>
      <c r="HI24">
        <v>0.89034743525718796</v>
      </c>
      <c r="HJ24">
        <v>0.85032562636862596</v>
      </c>
      <c r="HK24">
        <v>0.99356025758969602</v>
      </c>
      <c r="HL24">
        <v>1.12190103028851</v>
      </c>
      <c r="HM24">
        <v>0.76941437457001205</v>
      </c>
      <c r="HN24">
        <v>0.199757437397446</v>
      </c>
      <c r="HO24">
        <v>0.17063390495691499</v>
      </c>
      <c r="HP24">
        <v>0.240605760384969</v>
      </c>
      <c r="HQ24">
        <v>0.19450042987413799</v>
      </c>
      <c r="HR24">
        <v>0.12074751133763</v>
      </c>
      <c r="HS24">
        <v>0.69915103089106101</v>
      </c>
      <c r="HT24">
        <v>0.68253561982765998</v>
      </c>
      <c r="HU24">
        <v>0.76993843323190103</v>
      </c>
      <c r="HV24">
        <v>0.94713252808276105</v>
      </c>
      <c r="HW24">
        <v>0.66270727152745601</v>
      </c>
      <c r="HX24">
        <v>50</v>
      </c>
      <c r="HY24">
        <v>46.774193548387096</v>
      </c>
      <c r="HZ24">
        <v>49.484536082474229</v>
      </c>
      <c r="IA24">
        <v>44.660194174757287</v>
      </c>
      <c r="IB24">
        <v>39.743589743589745</v>
      </c>
    </row>
    <row r="25" spans="1:236" x14ac:dyDescent="0.3">
      <c r="A25" s="38" t="s">
        <v>42</v>
      </c>
      <c r="B25">
        <v>1.9975723946592701</v>
      </c>
      <c r="C25">
        <v>2.4944604402457302</v>
      </c>
      <c r="D25">
        <v>2.3499614867423002</v>
      </c>
      <c r="E25">
        <v>1.92728579361709</v>
      </c>
      <c r="F25">
        <v>2.1033007481058301</v>
      </c>
      <c r="G25" t="e">
        <v>#VALUE!</v>
      </c>
      <c r="H25" t="e">
        <v>#VALUE!</v>
      </c>
      <c r="I25" t="e">
        <v>#VALUE!</v>
      </c>
      <c r="J25" t="e">
        <v>#VALUE!</v>
      </c>
      <c r="K25" t="e">
        <v>#VALUE!</v>
      </c>
      <c r="L25">
        <v>19.7368421052632</v>
      </c>
      <c r="M25">
        <v>15.315315315315299</v>
      </c>
      <c r="N25" t="e">
        <v>#VALUE!</v>
      </c>
      <c r="O25" t="e">
        <v>#VALUE!</v>
      </c>
      <c r="P25" t="e">
        <v>#VALUE!</v>
      </c>
      <c r="Q25">
        <v>2.1884057971014501</v>
      </c>
      <c r="R25">
        <v>2.5777777777777802</v>
      </c>
      <c r="S25">
        <v>2.0449438202247201</v>
      </c>
      <c r="T25">
        <v>1.81666666666667</v>
      </c>
      <c r="U25">
        <v>1.86363636363636</v>
      </c>
      <c r="V25">
        <v>147.81578947368399</v>
      </c>
      <c r="W25">
        <v>156.52252252252299</v>
      </c>
      <c r="X25">
        <v>94.940594059405896</v>
      </c>
      <c r="Y25">
        <v>105.808823529412</v>
      </c>
      <c r="Z25">
        <v>51.649122807017498</v>
      </c>
      <c r="AA25">
        <v>59.210526315789501</v>
      </c>
      <c r="AB25">
        <v>58.558558558558602</v>
      </c>
      <c r="AC25">
        <v>56.435643564356397</v>
      </c>
      <c r="AD25">
        <v>55.882352941176499</v>
      </c>
      <c r="AE25">
        <v>56.140350877193001</v>
      </c>
      <c r="AF25" t="e">
        <v>#VALUE!</v>
      </c>
      <c r="AG25" t="e">
        <v>#VALUE!</v>
      </c>
      <c r="AH25" t="e">
        <v>#VALUE!</v>
      </c>
      <c r="AI25" t="e">
        <v>#VALUE!</v>
      </c>
      <c r="AJ25" t="e">
        <v>#VALUE!</v>
      </c>
      <c r="AK25">
        <v>0.280630523047528</v>
      </c>
      <c r="AL25">
        <v>0.31435349940688001</v>
      </c>
      <c r="AM25">
        <v>0.38306273388926498</v>
      </c>
      <c r="AN25">
        <v>0.28714582906032998</v>
      </c>
      <c r="AO25">
        <v>0.29671864091226402</v>
      </c>
      <c r="AP25">
        <v>100</v>
      </c>
      <c r="AQ25">
        <v>16.66667</v>
      </c>
      <c r="AR25">
        <v>48.979590000000002</v>
      </c>
      <c r="AS25">
        <v>36.363640000000004</v>
      </c>
      <c r="AT25">
        <v>59</v>
      </c>
      <c r="AU25" t="e">
        <v>#VALUE!</v>
      </c>
      <c r="AV25">
        <v>50</v>
      </c>
      <c r="AW25">
        <v>86.363640000000004</v>
      </c>
      <c r="AX25">
        <v>55.000000000000007</v>
      </c>
      <c r="AY25">
        <v>63.414630000000002</v>
      </c>
      <c r="AZ25" t="e">
        <v>#VALUE!</v>
      </c>
      <c r="BA25">
        <v>50</v>
      </c>
      <c r="BB25">
        <v>13.63636</v>
      </c>
      <c r="BC25">
        <v>45</v>
      </c>
      <c r="BD25">
        <v>36.585366</v>
      </c>
      <c r="BE25" t="e">
        <v>#VALUE!</v>
      </c>
      <c r="BF25">
        <v>0</v>
      </c>
      <c r="BG25">
        <v>0</v>
      </c>
      <c r="BH25">
        <v>0</v>
      </c>
      <c r="BI25">
        <v>0</v>
      </c>
      <c r="BJ25" t="e">
        <v>#VALUE!</v>
      </c>
      <c r="BK25">
        <v>100</v>
      </c>
      <c r="BL25">
        <v>100</v>
      </c>
      <c r="BM25">
        <v>100</v>
      </c>
      <c r="BN25">
        <v>100</v>
      </c>
      <c r="BO25">
        <v>4.4244088846429399</v>
      </c>
      <c r="BP25">
        <v>4.6619217081850497</v>
      </c>
      <c r="BQ25">
        <v>4.8148039013466102</v>
      </c>
      <c r="BR25">
        <v>4.8111576665006304</v>
      </c>
      <c r="BS25">
        <v>4.09588084710263</v>
      </c>
      <c r="BT25">
        <v>6.4545020300931499</v>
      </c>
      <c r="BU25">
        <v>6.36417556346382</v>
      </c>
      <c r="BV25">
        <v>6.7183310251348098</v>
      </c>
      <c r="BW25">
        <v>6.63951478215008</v>
      </c>
      <c r="BX25">
        <v>5.8878287177100299</v>
      </c>
      <c r="BY25">
        <v>8.0546930976833107</v>
      </c>
      <c r="BZ25">
        <v>8.0071174377224192</v>
      </c>
      <c r="CA25">
        <v>8.2741550520081297</v>
      </c>
      <c r="CB25">
        <v>8.3213689237891497</v>
      </c>
      <c r="CC25">
        <v>7.3481498720037202</v>
      </c>
      <c r="CD25">
        <v>8.0546930976833107</v>
      </c>
      <c r="CE25">
        <v>8.0071174377224192</v>
      </c>
      <c r="CF25">
        <v>8.2093290508884103</v>
      </c>
      <c r="CG25">
        <v>8.2510474962641691</v>
      </c>
      <c r="CH25">
        <v>7.13870141959507</v>
      </c>
      <c r="CI25" t="e">
        <v>#VALUE!</v>
      </c>
      <c r="CJ25">
        <v>0.17793594306049801</v>
      </c>
      <c r="CK25">
        <v>1.2670536582491101</v>
      </c>
      <c r="CL25">
        <v>1.5822321193120199</v>
      </c>
      <c r="CM25">
        <v>2.2632068885268799</v>
      </c>
      <c r="CN25" t="e">
        <v>#VALUE!</v>
      </c>
      <c r="CO25" t="e">
        <v>#VALUE!</v>
      </c>
      <c r="CP25" t="e">
        <v>#VALUE!</v>
      </c>
      <c r="CQ25" t="e">
        <v>#VALUE!</v>
      </c>
      <c r="CR25" t="e">
        <v>#VALUE!</v>
      </c>
      <c r="CS25">
        <v>2.0181514210652001</v>
      </c>
      <c r="CT25">
        <v>2.1470937129300101</v>
      </c>
      <c r="CU25">
        <v>2.1333647641217599</v>
      </c>
      <c r="CV25">
        <v>2.2561457997597398</v>
      </c>
      <c r="CW25">
        <v>1.9548522224808</v>
      </c>
      <c r="CX25">
        <v>0.43587294005254401</v>
      </c>
      <c r="CY25">
        <v>0.34400948991696301</v>
      </c>
      <c r="CZ25">
        <v>0.34180982408580601</v>
      </c>
      <c r="DA25">
        <v>0.169943449852032</v>
      </c>
      <c r="DB25">
        <v>0.104724226204329</v>
      </c>
      <c r="DC25" t="e">
        <v>#VALUE!</v>
      </c>
      <c r="DD25" t="e">
        <v>#VALUE!</v>
      </c>
      <c r="DE25" t="e">
        <v>#VALUE!</v>
      </c>
      <c r="DF25" t="e">
        <v>#VALUE!</v>
      </c>
      <c r="DG25" t="e">
        <v>#VALUE!</v>
      </c>
      <c r="DH25" t="e">
        <v>#VALUE!</v>
      </c>
      <c r="DI25" t="e">
        <v>#VALUE!</v>
      </c>
      <c r="DJ25" t="e">
        <v>#VALUE!</v>
      </c>
      <c r="DK25" t="e">
        <v>#VALUE!</v>
      </c>
      <c r="DL25" t="e">
        <v>#VALUE!</v>
      </c>
      <c r="DM25">
        <v>1.3613565798901399</v>
      </c>
      <c r="DN25">
        <v>1.3404507710557501</v>
      </c>
      <c r="DO25">
        <v>1.25526711259098</v>
      </c>
      <c r="DP25">
        <v>1.3009464092121099</v>
      </c>
      <c r="DQ25">
        <v>0.84942983476844303</v>
      </c>
      <c r="DR25" t="e">
        <v>#VALUE!</v>
      </c>
      <c r="DS25" t="e">
        <v>#VALUE!</v>
      </c>
      <c r="DT25" t="e">
        <v>#VALUE!</v>
      </c>
      <c r="DU25" t="e">
        <v>#VALUE!</v>
      </c>
      <c r="DV25" t="e">
        <v>#VALUE!</v>
      </c>
      <c r="DW25" t="e">
        <v>#VALUE!</v>
      </c>
      <c r="DX25" t="e">
        <v>#VALUE!</v>
      </c>
      <c r="DY25" t="e">
        <v>#VALUE!</v>
      </c>
      <c r="DZ25" t="e">
        <v>#VALUE!</v>
      </c>
      <c r="EA25" t="e">
        <v>#VALUE!</v>
      </c>
      <c r="EB25" t="e">
        <v>#VALUE!</v>
      </c>
      <c r="EC25" t="e">
        <v>#VALUE!</v>
      </c>
      <c r="ED25" t="e">
        <v>#VALUE!</v>
      </c>
      <c r="EE25" t="e">
        <v>#VALUE!</v>
      </c>
      <c r="EF25" t="e">
        <v>#VALUE!</v>
      </c>
      <c r="EG25">
        <v>0.54334845951755395</v>
      </c>
      <c r="EH25">
        <v>0.53973902728351097</v>
      </c>
      <c r="EI25">
        <v>0.45967528066711799</v>
      </c>
      <c r="EJ25">
        <v>0.53913094435817099</v>
      </c>
      <c r="EK25">
        <v>0.343262741447522</v>
      </c>
      <c r="EL25">
        <v>9.5533795080009601E-2</v>
      </c>
      <c r="EM25">
        <v>0.17793594306049801</v>
      </c>
      <c r="EN25">
        <v>0.106078910923181</v>
      </c>
      <c r="EO25">
        <v>0.17580356881244699</v>
      </c>
      <c r="EP25">
        <v>6.9816150802885696E-2</v>
      </c>
      <c r="EQ25">
        <v>0.17315500358251701</v>
      </c>
      <c r="ER25">
        <v>0.195729537366548</v>
      </c>
      <c r="ES25">
        <v>0.27698382296608398</v>
      </c>
      <c r="ET25">
        <v>0.193383925693692</v>
      </c>
      <c r="EU25">
        <v>8.7270188503607196E-2</v>
      </c>
      <c r="EV25" t="e">
        <v>#VALUE!</v>
      </c>
      <c r="EW25" t="e">
        <v>#VALUE!</v>
      </c>
      <c r="EX25">
        <v>7.6612546777853105E-2</v>
      </c>
      <c r="EY25" t="e">
        <v>#VALUE!</v>
      </c>
      <c r="EZ25" t="e">
        <v>#VALUE!</v>
      </c>
      <c r="FA25">
        <v>6.5679484117506598E-2</v>
      </c>
      <c r="FB25">
        <v>5.9311981020166098E-2</v>
      </c>
      <c r="FC25" t="e">
        <v>#VALUE!</v>
      </c>
      <c r="FD25" t="e">
        <v>#VALUE!</v>
      </c>
      <c r="FE25" t="e">
        <v>#VALUE!</v>
      </c>
      <c r="FF25" t="e">
        <v>#VALUE!</v>
      </c>
      <c r="FG25" t="e">
        <v>#VALUE!</v>
      </c>
      <c r="FH25" t="e">
        <v>#VALUE!</v>
      </c>
      <c r="FI25" t="e">
        <v>#VALUE!</v>
      </c>
      <c r="FJ25" t="e">
        <v>#VALUE!</v>
      </c>
      <c r="FK25" t="e">
        <v>#VALUE!</v>
      </c>
      <c r="FL25" t="e">
        <v>#VALUE!</v>
      </c>
      <c r="FM25" t="e">
        <v>#VALUE!</v>
      </c>
      <c r="FN25" t="e">
        <v>#VALUE!</v>
      </c>
      <c r="FO25" t="e">
        <v>#VALUE!</v>
      </c>
      <c r="FP25" t="e">
        <v>#VALUE!</v>
      </c>
      <c r="FQ25" t="e">
        <v>#VALUE!</v>
      </c>
      <c r="FR25" t="e">
        <v>#VALUE!</v>
      </c>
      <c r="FS25" t="e">
        <v>#VALUE!</v>
      </c>
      <c r="FT25" t="e">
        <v>#VALUE!</v>
      </c>
      <c r="FU25" t="e">
        <v>#VALUE!</v>
      </c>
      <c r="FV25" t="e">
        <v>#VALUE!</v>
      </c>
      <c r="FW25" t="e">
        <v>#VALUE!</v>
      </c>
      <c r="FX25" t="e">
        <v>#VALUE!</v>
      </c>
      <c r="FY25" t="e">
        <v>#VALUE!</v>
      </c>
      <c r="FZ25" t="e">
        <v>#VALUE!</v>
      </c>
      <c r="GA25" t="e">
        <v>#VALUE!</v>
      </c>
      <c r="GB25" t="e">
        <v>#VALUE!</v>
      </c>
      <c r="GC25" t="e">
        <v>#VALUE!</v>
      </c>
      <c r="GD25" t="e">
        <v>#VALUE!</v>
      </c>
      <c r="GE25" t="e">
        <v>#VALUE!</v>
      </c>
      <c r="GF25" t="e">
        <v>#VALUE!</v>
      </c>
      <c r="GG25" t="e">
        <v>#VALUE!</v>
      </c>
      <c r="GH25" t="e">
        <v>#VALUE!</v>
      </c>
      <c r="GI25" t="e">
        <v>#VALUE!</v>
      </c>
      <c r="GJ25">
        <v>0.370193455935037</v>
      </c>
      <c r="GK25">
        <v>0.24317912218268101</v>
      </c>
      <c r="GL25">
        <v>0.23573091316262501</v>
      </c>
      <c r="GM25">
        <v>0.24612499633742599</v>
      </c>
      <c r="GN25">
        <v>0.29671864091226402</v>
      </c>
      <c r="GO25" t="e">
        <v>#VALUE!</v>
      </c>
      <c r="GP25" t="e">
        <v>#VALUE!</v>
      </c>
      <c r="GQ25" t="e">
        <v>#VALUE!</v>
      </c>
      <c r="GR25" t="e">
        <v>#VALUE!</v>
      </c>
      <c r="GS25" t="e">
        <v>#VALUE!</v>
      </c>
      <c r="GT25" t="e">
        <v>#VALUE!</v>
      </c>
      <c r="GU25" t="e">
        <v>#VALUE!</v>
      </c>
      <c r="GV25" t="e">
        <v>#VALUE!</v>
      </c>
      <c r="GW25" t="e">
        <v>#VALUE!</v>
      </c>
      <c r="GX25" t="e">
        <v>#VALUE!</v>
      </c>
      <c r="GY25" t="e">
        <v>#VALUE!</v>
      </c>
      <c r="GZ25" t="e">
        <v>#VALUE!</v>
      </c>
      <c r="HA25" t="e">
        <v>#VALUE!</v>
      </c>
      <c r="HB25" t="e">
        <v>#VALUE!</v>
      </c>
      <c r="HC25" t="e">
        <v>#VALUE!</v>
      </c>
      <c r="HD25">
        <v>2.31669453069023</v>
      </c>
      <c r="HE25">
        <v>2.3546856465005899</v>
      </c>
      <c r="HF25">
        <v>2.41624185991691</v>
      </c>
      <c r="HG25">
        <v>2.3850684168888598</v>
      </c>
      <c r="HH25">
        <v>2.0304863858505899</v>
      </c>
      <c r="HI25">
        <v>1.36732744208264</v>
      </c>
      <c r="HJ25">
        <v>1.3463819691577701</v>
      </c>
      <c r="HK25">
        <v>1.2611603854200399</v>
      </c>
      <c r="HL25">
        <v>1.3361071229746</v>
      </c>
      <c r="HM25">
        <v>0.86688387246916498</v>
      </c>
      <c r="HN25">
        <v>0.20300931454502</v>
      </c>
      <c r="HO25">
        <v>0.231316725978648</v>
      </c>
      <c r="HP25">
        <v>0.33002327842767498</v>
      </c>
      <c r="HQ25">
        <v>0.24026487737701099</v>
      </c>
      <c r="HR25">
        <v>9.8906213637421497E-2</v>
      </c>
      <c r="HS25">
        <v>1.1404346787676101</v>
      </c>
      <c r="HT25">
        <v>1.12099644128114</v>
      </c>
      <c r="HU25">
        <v>0.94881692547956498</v>
      </c>
      <c r="HV25">
        <v>1.11928272143925</v>
      </c>
      <c r="HW25">
        <v>0.76215964626483601</v>
      </c>
      <c r="HX25">
        <v>61.842105263157897</v>
      </c>
      <c r="HY25">
        <v>58.558558558558559</v>
      </c>
      <c r="HZ25">
        <v>57.42574257425742</v>
      </c>
      <c r="IA25">
        <v>55.882352941176471</v>
      </c>
      <c r="IB25">
        <v>57.894736842105267</v>
      </c>
    </row>
    <row r="26" spans="1:236" x14ac:dyDescent="0.3">
      <c r="A26" s="38" t="s">
        <v>43</v>
      </c>
      <c r="B26">
        <v>1.88352523012425</v>
      </c>
      <c r="C26">
        <v>2.7081515361237298</v>
      </c>
      <c r="D26">
        <v>3.04924531178533</v>
      </c>
      <c r="E26">
        <v>2.60613957998727</v>
      </c>
      <c r="F26">
        <v>1.0114419369113099</v>
      </c>
      <c r="G26" t="e">
        <v>#VALUE!</v>
      </c>
      <c r="H26" t="e">
        <v>#VALUE!</v>
      </c>
      <c r="I26" t="e">
        <v>#VALUE!</v>
      </c>
      <c r="J26" t="e">
        <v>#VALUE!</v>
      </c>
      <c r="K26" t="e">
        <v>#VALUE!</v>
      </c>
      <c r="L26" t="e">
        <v>#VALUE!</v>
      </c>
      <c r="M26" t="e">
        <v>#VALUE!</v>
      </c>
      <c r="N26" t="e">
        <v>#VALUE!</v>
      </c>
      <c r="O26" t="e">
        <v>#VALUE!</v>
      </c>
      <c r="P26" t="e">
        <v>#VALUE!</v>
      </c>
      <c r="Q26">
        <v>2.87096774193548</v>
      </c>
      <c r="R26">
        <v>3.9555555555555602</v>
      </c>
      <c r="S26">
        <v>2.66</v>
      </c>
      <c r="T26">
        <v>2.46511627906977</v>
      </c>
      <c r="U26">
        <v>1.6875</v>
      </c>
      <c r="V26">
        <v>197.6</v>
      </c>
      <c r="W26">
        <v>243.82</v>
      </c>
      <c r="X26">
        <v>175.58490566037699</v>
      </c>
      <c r="Y26">
        <v>92.039215686274503</v>
      </c>
      <c r="Z26">
        <v>48.526315789473699</v>
      </c>
      <c r="AA26">
        <v>42.857142857142897</v>
      </c>
      <c r="AB26">
        <v>28</v>
      </c>
      <c r="AC26">
        <v>39.622641509433997</v>
      </c>
      <c r="AD26">
        <v>49.019607843137301</v>
      </c>
      <c r="AE26">
        <v>73.684210526315795</v>
      </c>
      <c r="AF26" t="e">
        <v>#VALUE!</v>
      </c>
      <c r="AG26" t="e">
        <v>#VALUE!</v>
      </c>
      <c r="AH26" t="e">
        <v>#VALUE!</v>
      </c>
      <c r="AI26" t="e">
        <v>#VALUE!</v>
      </c>
      <c r="AJ26" t="e">
        <v>#VALUE!</v>
      </c>
      <c r="AK26">
        <v>0.70268582136164903</v>
      </c>
      <c r="AL26">
        <v>0.67107111272954301</v>
      </c>
      <c r="AM26">
        <v>0.71126340108506603</v>
      </c>
      <c r="AN26">
        <v>0.93838297431111795</v>
      </c>
      <c r="AO26">
        <v>0.82374883431768697</v>
      </c>
      <c r="AP26">
        <v>14.285709999999998</v>
      </c>
      <c r="AQ26">
        <v>34.782610000000005</v>
      </c>
      <c r="AR26">
        <v>49.45055</v>
      </c>
      <c r="AS26">
        <v>47.567569999999996</v>
      </c>
      <c r="AT26">
        <v>52.592589999999994</v>
      </c>
      <c r="AU26">
        <v>66.666669999999996</v>
      </c>
      <c r="AV26">
        <v>85.714290000000005</v>
      </c>
      <c r="AW26">
        <v>63.888889999999996</v>
      </c>
      <c r="AX26">
        <v>40.860220000000005</v>
      </c>
      <c r="AY26">
        <v>56.896550000000005</v>
      </c>
      <c r="AZ26">
        <v>33.333329999999997</v>
      </c>
      <c r="BA26">
        <v>14.285713999999999</v>
      </c>
      <c r="BB26">
        <v>36.111110000000004</v>
      </c>
      <c r="BC26">
        <v>58.064515999999998</v>
      </c>
      <c r="BD26">
        <v>43.103448</v>
      </c>
      <c r="BE26">
        <v>0</v>
      </c>
      <c r="BF26">
        <v>0</v>
      </c>
      <c r="BG26">
        <v>12.525252500000001</v>
      </c>
      <c r="BH26">
        <v>0.13513513999999999</v>
      </c>
      <c r="BI26">
        <v>1.7990999999999999</v>
      </c>
      <c r="BJ26">
        <v>100</v>
      </c>
      <c r="BK26">
        <v>100</v>
      </c>
      <c r="BL26">
        <v>87.47475</v>
      </c>
      <c r="BM26">
        <v>99.864859999999993</v>
      </c>
      <c r="BN26">
        <v>98.200900000000004</v>
      </c>
      <c r="BO26">
        <v>4.0963980845304997</v>
      </c>
      <c r="BP26">
        <v>3.85995942360714</v>
      </c>
      <c r="BQ26">
        <v>3.9976118163175198</v>
      </c>
      <c r="BR26">
        <v>4.2460533478497604</v>
      </c>
      <c r="BS26">
        <v>3.3675266811729401</v>
      </c>
      <c r="BT26">
        <v>6.89152612950239</v>
      </c>
      <c r="BU26">
        <v>6.2529261821775997</v>
      </c>
      <c r="BV26">
        <v>6.0223762427640599</v>
      </c>
      <c r="BW26">
        <v>6.2472457682038502</v>
      </c>
      <c r="BX26">
        <v>5.6056367215832603</v>
      </c>
      <c r="BY26">
        <v>8.2708723714345194</v>
      </c>
      <c r="BZ26">
        <v>7.7095146439161404</v>
      </c>
      <c r="CA26">
        <v>7.4085611193313099</v>
      </c>
      <c r="CB26">
        <v>7.7611011742748302</v>
      </c>
      <c r="CC26">
        <v>6.8490311884778796</v>
      </c>
      <c r="CD26">
        <v>8.2708723714345194</v>
      </c>
      <c r="CE26">
        <v>7.7095146439161404</v>
      </c>
      <c r="CF26">
        <v>7.3929860083586396</v>
      </c>
      <c r="CG26">
        <v>7.7248101200196997</v>
      </c>
      <c r="CH26">
        <v>6.65216039788623</v>
      </c>
      <c r="CI26" t="e">
        <v>#VALUE!</v>
      </c>
      <c r="CJ26">
        <v>9.8839931332258199E-2</v>
      </c>
      <c r="CK26">
        <v>0.898164732757054</v>
      </c>
      <c r="CL26">
        <v>1.22352697202997</v>
      </c>
      <c r="CM26">
        <v>1.69412496114392</v>
      </c>
      <c r="CN26" t="e">
        <v>#VALUE!</v>
      </c>
      <c r="CO26" t="e">
        <v>#VALUE!</v>
      </c>
      <c r="CP26" t="e">
        <v>#VALUE!</v>
      </c>
      <c r="CQ26" t="e">
        <v>#VALUE!</v>
      </c>
      <c r="CR26" t="e">
        <v>#VALUE!</v>
      </c>
      <c r="CS26">
        <v>3.6695815115552799</v>
      </c>
      <c r="CT26">
        <v>3.6778858658898201</v>
      </c>
      <c r="CU26">
        <v>3.6601510785764302</v>
      </c>
      <c r="CV26">
        <v>3.8935116779428198</v>
      </c>
      <c r="CW26">
        <v>2.9478810485959999</v>
      </c>
      <c r="CX26">
        <v>9.3691442848219897E-2</v>
      </c>
      <c r="CY26">
        <v>9.3637829683191995E-2</v>
      </c>
      <c r="CZ26">
        <v>7.2683851205773198E-2</v>
      </c>
      <c r="DA26">
        <v>7.7766544832413104E-2</v>
      </c>
      <c r="DB26" t="e">
        <v>#VALUE!</v>
      </c>
      <c r="DC26" t="e">
        <v>#VALUE!</v>
      </c>
      <c r="DD26" t="e">
        <v>#VALUE!</v>
      </c>
      <c r="DE26" t="e">
        <v>#VALUE!</v>
      </c>
      <c r="DF26" t="e">
        <v>#VALUE!</v>
      </c>
      <c r="DG26" t="e">
        <v>#VALUE!</v>
      </c>
      <c r="DH26" t="e">
        <v>#VALUE!</v>
      </c>
      <c r="DI26" t="e">
        <v>#VALUE!</v>
      </c>
      <c r="DJ26" t="e">
        <v>#VALUE!</v>
      </c>
      <c r="DK26" t="e">
        <v>#VALUE!</v>
      </c>
      <c r="DL26" t="e">
        <v>#VALUE!</v>
      </c>
      <c r="DM26">
        <v>1.92067457838851</v>
      </c>
      <c r="DN26">
        <v>1.1964833792852301</v>
      </c>
      <c r="DO26">
        <v>1.29792591438881</v>
      </c>
      <c r="DP26">
        <v>1.3427690074396701</v>
      </c>
      <c r="DQ26">
        <v>0.89628017821987405</v>
      </c>
      <c r="DR26" t="e">
        <v>#VALUE!</v>
      </c>
      <c r="DS26" t="e">
        <v>#VALUE!</v>
      </c>
      <c r="DT26" t="e">
        <v>#VALUE!</v>
      </c>
      <c r="DU26" t="e">
        <v>#VALUE!</v>
      </c>
      <c r="DV26" t="e">
        <v>#VALUE!</v>
      </c>
      <c r="DW26" t="e">
        <v>#VALUE!</v>
      </c>
      <c r="DX26" t="e">
        <v>#VALUE!</v>
      </c>
      <c r="DY26" t="e">
        <v>#VALUE!</v>
      </c>
      <c r="DZ26" t="e">
        <v>#VALUE!</v>
      </c>
      <c r="EA26" t="e">
        <v>#VALUE!</v>
      </c>
      <c r="EB26">
        <v>0.150947324588799</v>
      </c>
      <c r="EC26">
        <v>7.8031524735993299E-2</v>
      </c>
      <c r="ED26">
        <v>6.23004438906627E-2</v>
      </c>
      <c r="EE26">
        <v>5.7028799543769597E-2</v>
      </c>
      <c r="EF26" t="e">
        <v>#VALUE!</v>
      </c>
      <c r="EG26">
        <v>0.34353529044347297</v>
      </c>
      <c r="EH26">
        <v>0.35894501378556898</v>
      </c>
      <c r="EI26">
        <v>0.394569477974197</v>
      </c>
      <c r="EJ26">
        <v>0.36809497887342202</v>
      </c>
      <c r="EK26">
        <v>0.33675266811729399</v>
      </c>
      <c r="EL26">
        <v>6.24609618988132E-2</v>
      </c>
      <c r="EM26" t="e">
        <v>#VALUE!</v>
      </c>
      <c r="EN26">
        <v>7.2683851205773198E-2</v>
      </c>
      <c r="EO26" t="e">
        <v>#VALUE!</v>
      </c>
      <c r="EP26" t="e">
        <v>#VALUE!</v>
      </c>
      <c r="EQ26">
        <v>0.22902352696231501</v>
      </c>
      <c r="ER26">
        <v>0.22889247255891401</v>
      </c>
      <c r="ES26">
        <v>0.17651792435687799</v>
      </c>
      <c r="ET26">
        <v>0.13479534437618301</v>
      </c>
      <c r="EU26">
        <v>6.7350533623458705E-2</v>
      </c>
      <c r="EV26" t="e">
        <v>#VALUE!</v>
      </c>
      <c r="EW26" t="e">
        <v>#VALUE!</v>
      </c>
      <c r="EX26" t="e">
        <v>#VALUE!</v>
      </c>
      <c r="EY26" t="e">
        <v>#VALUE!</v>
      </c>
      <c r="EZ26">
        <v>0.12433944668946199</v>
      </c>
      <c r="FA26" t="e">
        <v>#VALUE!</v>
      </c>
      <c r="FB26" t="e">
        <v>#VALUE!</v>
      </c>
      <c r="FC26" t="e">
        <v>#VALUE!</v>
      </c>
      <c r="FD26" t="e">
        <v>#VALUE!</v>
      </c>
      <c r="FE26" t="e">
        <v>#VALUE!</v>
      </c>
      <c r="FF26" t="e">
        <v>#VALUE!</v>
      </c>
      <c r="FG26" t="e">
        <v>#VALUE!</v>
      </c>
      <c r="FH26" t="e">
        <v>#VALUE!</v>
      </c>
      <c r="FI26" t="e">
        <v>#VALUE!</v>
      </c>
      <c r="FJ26" t="e">
        <v>#VALUE!</v>
      </c>
      <c r="FK26">
        <v>9.8896523006454296E-2</v>
      </c>
      <c r="FL26" t="e">
        <v>#VALUE!</v>
      </c>
      <c r="FM26" t="e">
        <v>#VALUE!</v>
      </c>
      <c r="FN26" t="e">
        <v>#VALUE!</v>
      </c>
      <c r="FO26" t="e">
        <v>#VALUE!</v>
      </c>
      <c r="FP26" t="e">
        <v>#VALUE!</v>
      </c>
      <c r="FQ26" t="e">
        <v>#VALUE!</v>
      </c>
      <c r="FR26" t="e">
        <v>#VALUE!</v>
      </c>
      <c r="FS26" t="e">
        <v>#VALUE!</v>
      </c>
      <c r="FT26" t="e">
        <v>#VALUE!</v>
      </c>
      <c r="FU26" t="e">
        <v>#VALUE!</v>
      </c>
      <c r="FV26" t="e">
        <v>#VALUE!</v>
      </c>
      <c r="FW26" t="e">
        <v>#VALUE!</v>
      </c>
      <c r="FX26" t="e">
        <v>#VALUE!</v>
      </c>
      <c r="FY26" t="e">
        <v>#VALUE!</v>
      </c>
      <c r="FZ26" t="e">
        <v>#VALUE!</v>
      </c>
      <c r="GA26" t="e">
        <v>#VALUE!</v>
      </c>
      <c r="GB26" t="e">
        <v>#VALUE!</v>
      </c>
      <c r="GC26" t="e">
        <v>#VALUE!</v>
      </c>
      <c r="GD26" t="e">
        <v>#VALUE!</v>
      </c>
      <c r="GE26" t="e">
        <v>#VALUE!</v>
      </c>
      <c r="GF26" t="e">
        <v>#VALUE!</v>
      </c>
      <c r="GG26">
        <v>5.7108740233107497E-2</v>
      </c>
      <c r="GH26">
        <v>5.7028799543769597E-2</v>
      </c>
      <c r="GI26" t="e">
        <v>#VALUE!</v>
      </c>
      <c r="GJ26">
        <v>0.96293982927337096</v>
      </c>
      <c r="GK26">
        <v>0.37975342038183402</v>
      </c>
      <c r="GL26">
        <v>0.50359525478285705</v>
      </c>
      <c r="GM26">
        <v>0.60657904969282195</v>
      </c>
      <c r="GN26">
        <v>0.22277484198528599</v>
      </c>
      <c r="GO26" t="e">
        <v>#VALUE!</v>
      </c>
      <c r="GP26" t="e">
        <v>#VALUE!</v>
      </c>
      <c r="GQ26" t="e">
        <v>#VALUE!</v>
      </c>
      <c r="GR26" t="e">
        <v>#VALUE!</v>
      </c>
      <c r="GS26" t="e">
        <v>#VALUE!</v>
      </c>
      <c r="GT26" t="e">
        <v>#VALUE!</v>
      </c>
      <c r="GU26" t="e">
        <v>#VALUE!</v>
      </c>
      <c r="GV26" t="e">
        <v>#VALUE!</v>
      </c>
      <c r="GW26" t="e">
        <v>#VALUE!</v>
      </c>
      <c r="GX26" t="e">
        <v>#VALUE!</v>
      </c>
      <c r="GY26" t="e">
        <v>#VALUE!</v>
      </c>
      <c r="GZ26" t="e">
        <v>#VALUE!</v>
      </c>
      <c r="HA26" t="e">
        <v>#VALUE!</v>
      </c>
      <c r="HB26" t="e">
        <v>#VALUE!</v>
      </c>
      <c r="HC26" t="e">
        <v>#VALUE!</v>
      </c>
      <c r="HD26">
        <v>3.7060170726629198</v>
      </c>
      <c r="HE26">
        <v>3.7195026790823502</v>
      </c>
      <c r="HF26">
        <v>3.6809178932066602</v>
      </c>
      <c r="HG26">
        <v>3.9090649869092999</v>
      </c>
      <c r="HH26">
        <v>2.95824266915346</v>
      </c>
      <c r="HI26">
        <v>1.91546949823027</v>
      </c>
      <c r="HJ26">
        <v>1.1808770743380299</v>
      </c>
      <c r="HK26">
        <v>1.32388443267658</v>
      </c>
      <c r="HL26">
        <v>1.38942893433911</v>
      </c>
      <c r="HM26">
        <v>0.90664179877732898</v>
      </c>
      <c r="HN26">
        <v>0.37997085155111399</v>
      </c>
      <c r="HO26">
        <v>0.31732820059304001</v>
      </c>
      <c r="HP26">
        <v>0.254393479220206</v>
      </c>
      <c r="HQ26">
        <v>0.17627083495347001</v>
      </c>
      <c r="HR26">
        <v>0.10361620557455201</v>
      </c>
      <c r="HS26">
        <v>1.56672912762857</v>
      </c>
      <c r="HT26">
        <v>0.87395307704312597</v>
      </c>
      <c r="HU26">
        <v>1.0954494717441501</v>
      </c>
      <c r="HV26">
        <v>1.2183425357078099</v>
      </c>
      <c r="HW26">
        <v>0.80820640348150496</v>
      </c>
      <c r="HX26">
        <v>45.714285714285715</v>
      </c>
      <c r="HY26">
        <v>32</v>
      </c>
      <c r="HZ26">
        <v>39.622641509433961</v>
      </c>
      <c r="IA26">
        <v>49.019607843137251</v>
      </c>
      <c r="IB26">
        <v>73.68421052631578</v>
      </c>
    </row>
    <row r="27" spans="1:236" x14ac:dyDescent="0.3">
      <c r="A27" s="38" t="s">
        <v>44</v>
      </c>
      <c r="B27">
        <v>2.3005347373898499</v>
      </c>
      <c r="C27">
        <v>2.69986684747593</v>
      </c>
      <c r="D27">
        <v>2.5291589932473899</v>
      </c>
      <c r="E27">
        <v>2.8158505914489602</v>
      </c>
      <c r="F27">
        <v>2.06407552987495</v>
      </c>
      <c r="G27" t="e">
        <v>#VALUE!</v>
      </c>
      <c r="H27" t="e">
        <v>#VALUE!</v>
      </c>
      <c r="I27" t="e">
        <v>#VALUE!</v>
      </c>
      <c r="J27" t="e">
        <v>#VALUE!</v>
      </c>
      <c r="K27" t="e">
        <v>#VALUE!</v>
      </c>
      <c r="L27" t="e">
        <v>#VALUE!</v>
      </c>
      <c r="M27" t="e">
        <v>#VALUE!</v>
      </c>
      <c r="N27" t="e">
        <v>#VALUE!</v>
      </c>
      <c r="O27" t="e">
        <v>#VALUE!</v>
      </c>
      <c r="P27" t="e">
        <v>#VALUE!</v>
      </c>
      <c r="Q27">
        <v>3.1071428571428599</v>
      </c>
      <c r="R27">
        <v>3.28181818181818</v>
      </c>
      <c r="S27">
        <v>2.5196078431372499</v>
      </c>
      <c r="T27">
        <v>2.7586206896551699</v>
      </c>
      <c r="U27">
        <v>2.2374999999999998</v>
      </c>
      <c r="V27">
        <v>217.64044943820201</v>
      </c>
      <c r="W27">
        <v>220.63025210084001</v>
      </c>
      <c r="X27">
        <v>180.52678571428601</v>
      </c>
      <c r="Y27">
        <v>151.427419354839</v>
      </c>
      <c r="Z27">
        <v>55.755555555555603</v>
      </c>
      <c r="AA27">
        <v>47.191011235955102</v>
      </c>
      <c r="AB27">
        <v>41.176470588235297</v>
      </c>
      <c r="AC27">
        <v>38.392857142857103</v>
      </c>
      <c r="AD27">
        <v>41.935483870967701</v>
      </c>
      <c r="AE27">
        <v>35.5555555555556</v>
      </c>
      <c r="AF27" t="e">
        <v>#VALUE!</v>
      </c>
      <c r="AG27" t="e">
        <v>#VALUE!</v>
      </c>
      <c r="AH27" t="e">
        <v>#VALUE!</v>
      </c>
      <c r="AI27" t="e">
        <v>#VALUE!</v>
      </c>
      <c r="AJ27" t="e">
        <v>#VALUE!</v>
      </c>
      <c r="AK27">
        <v>0.91721836578097404</v>
      </c>
      <c r="AL27">
        <v>1.0053453219583</v>
      </c>
      <c r="AM27">
        <v>1.08455301674213</v>
      </c>
      <c r="AN27">
        <v>1.06258818610971</v>
      </c>
      <c r="AO27">
        <v>0.96827180772888399</v>
      </c>
      <c r="AP27">
        <v>34.146339999999995</v>
      </c>
      <c r="AQ27">
        <v>43.333329999999997</v>
      </c>
      <c r="AR27">
        <v>41.772150000000003</v>
      </c>
      <c r="AS27">
        <v>44.800000000000004</v>
      </c>
      <c r="AT27">
        <v>53.012050000000002</v>
      </c>
      <c r="AU27">
        <v>57.894739999999999</v>
      </c>
      <c r="AV27">
        <v>69.230769999999993</v>
      </c>
      <c r="AW27">
        <v>86.956519999999998</v>
      </c>
      <c r="AX27">
        <v>86.274510000000006</v>
      </c>
      <c r="AY27">
        <v>82.089550000000003</v>
      </c>
      <c r="AZ27">
        <v>42.105260000000001</v>
      </c>
      <c r="BA27">
        <v>30.769231000000001</v>
      </c>
      <c r="BB27">
        <v>13.043479999999999</v>
      </c>
      <c r="BC27">
        <v>13.725490000000001</v>
      </c>
      <c r="BD27">
        <v>16.417909999999999</v>
      </c>
      <c r="BE27">
        <v>0</v>
      </c>
      <c r="BF27">
        <v>0</v>
      </c>
      <c r="BG27">
        <v>0</v>
      </c>
      <c r="BH27">
        <v>0</v>
      </c>
      <c r="BI27">
        <v>5.0306749999999996</v>
      </c>
      <c r="BJ27">
        <v>100</v>
      </c>
      <c r="BK27">
        <v>100</v>
      </c>
      <c r="BL27">
        <v>100</v>
      </c>
      <c r="BM27">
        <v>100</v>
      </c>
      <c r="BN27">
        <v>94.969329999999999</v>
      </c>
      <c r="BO27">
        <v>3.6760113492389199</v>
      </c>
      <c r="BP27">
        <v>3.16117384686184</v>
      </c>
      <c r="BQ27">
        <v>3.3800147414973201</v>
      </c>
      <c r="BR27">
        <v>3.5605413973905602</v>
      </c>
      <c r="BS27">
        <v>2.7768652200224802</v>
      </c>
      <c r="BT27">
        <v>4.8609004443334101</v>
      </c>
      <c r="BU27">
        <v>4.5169740521788402</v>
      </c>
      <c r="BV27">
        <v>4.7523779439121103</v>
      </c>
      <c r="BW27">
        <v>5.0063581096382004</v>
      </c>
      <c r="BX27">
        <v>4.0978646148526003</v>
      </c>
      <c r="BY27">
        <v>6.1528578311533</v>
      </c>
      <c r="BZ27">
        <v>5.6497575135403002</v>
      </c>
      <c r="CA27">
        <v>5.8615001228458103</v>
      </c>
      <c r="CB27">
        <v>6.1908826449736098</v>
      </c>
      <c r="CC27">
        <v>5.0695945361805101</v>
      </c>
      <c r="CD27">
        <v>6.1528578311533</v>
      </c>
      <c r="CE27">
        <v>5.6497575135403002</v>
      </c>
      <c r="CF27">
        <v>5.8544803622196504</v>
      </c>
      <c r="CG27">
        <v>6.1595275837441399</v>
      </c>
      <c r="CH27">
        <v>4.9451024466153699</v>
      </c>
      <c r="CI27" t="e">
        <v>#VALUE!</v>
      </c>
      <c r="CJ27">
        <v>3.8939431484300298E-2</v>
      </c>
      <c r="CK27">
        <v>0.39310659506510798</v>
      </c>
      <c r="CL27">
        <v>0.65497239012663999</v>
      </c>
      <c r="CM27">
        <v>1.7083081179216699</v>
      </c>
      <c r="CN27" t="e">
        <v>#VALUE!</v>
      </c>
      <c r="CO27" t="e">
        <v>#VALUE!</v>
      </c>
      <c r="CP27" t="e">
        <v>#VALUE!</v>
      </c>
      <c r="CQ27" t="e">
        <v>#VALUE!</v>
      </c>
      <c r="CR27" t="e">
        <v>#VALUE!</v>
      </c>
      <c r="CS27">
        <v>2.2555720123485399</v>
      </c>
      <c r="CT27">
        <v>2.0106906439165999</v>
      </c>
      <c r="CU27">
        <v>2.0673195044049</v>
      </c>
      <c r="CV27">
        <v>2.3376940094413601</v>
      </c>
      <c r="CW27">
        <v>1.82242586668972</v>
      </c>
      <c r="CX27">
        <v>3.9258373632648703E-2</v>
      </c>
      <c r="CY27" t="e">
        <v>#VALUE!</v>
      </c>
      <c r="CZ27">
        <v>4.56284440700572E-2</v>
      </c>
      <c r="DA27" t="e">
        <v>#VALUE!</v>
      </c>
      <c r="DB27" t="e">
        <v>#VALUE!</v>
      </c>
      <c r="DC27" t="e">
        <v>#VALUE!</v>
      </c>
      <c r="DD27" t="e">
        <v>#VALUE!</v>
      </c>
      <c r="DE27" t="e">
        <v>#VALUE!</v>
      </c>
      <c r="DF27" t="e">
        <v>#VALUE!</v>
      </c>
      <c r="DG27" t="e">
        <v>#VALUE!</v>
      </c>
      <c r="DH27" t="e">
        <v>#VALUE!</v>
      </c>
      <c r="DI27" t="e">
        <v>#VALUE!</v>
      </c>
      <c r="DJ27" t="e">
        <v>#VALUE!</v>
      </c>
      <c r="DK27" t="e">
        <v>#VALUE!</v>
      </c>
      <c r="DL27" t="e">
        <v>#VALUE!</v>
      </c>
      <c r="DM27">
        <v>0.89223576437837904</v>
      </c>
      <c r="DN27">
        <v>0.95578604552373503</v>
      </c>
      <c r="DO27">
        <v>1.0178652907935799</v>
      </c>
      <c r="DP27">
        <v>1.2298151793335299</v>
      </c>
      <c r="DQ27">
        <v>0.82303103656955101</v>
      </c>
      <c r="DR27" t="e">
        <v>#VALUE!</v>
      </c>
      <c r="DS27" t="e">
        <v>#VALUE!</v>
      </c>
      <c r="DT27" t="e">
        <v>#VALUE!</v>
      </c>
      <c r="DU27" t="e">
        <v>#VALUE!</v>
      </c>
      <c r="DV27" t="e">
        <v>#VALUE!</v>
      </c>
      <c r="DW27" t="e">
        <v>#VALUE!</v>
      </c>
      <c r="DX27" t="e">
        <v>#VALUE!</v>
      </c>
      <c r="DY27" t="e">
        <v>#VALUE!</v>
      </c>
      <c r="DZ27" t="e">
        <v>#VALUE!</v>
      </c>
      <c r="EA27" t="e">
        <v>#VALUE!</v>
      </c>
      <c r="EB27">
        <v>7.8516747265297407E-2</v>
      </c>
      <c r="EC27">
        <v>4.6019328117809503E-2</v>
      </c>
      <c r="ED27">
        <v>5.6158085009301202E-2</v>
      </c>
      <c r="EE27">
        <v>3.8322852613792702E-2</v>
      </c>
      <c r="EF27" t="e">
        <v>#VALUE!</v>
      </c>
      <c r="EG27">
        <v>0.19272292510573</v>
      </c>
      <c r="EH27">
        <v>0.35399483167545798</v>
      </c>
      <c r="EI27">
        <v>0.31939910849039999</v>
      </c>
      <c r="EJ27">
        <v>0.43897085721253498</v>
      </c>
      <c r="EK27">
        <v>0.33543701910607798</v>
      </c>
      <c r="EL27">
        <v>6.0672031977729801E-2</v>
      </c>
      <c r="EM27" t="e">
        <v>#VALUE!</v>
      </c>
      <c r="EN27" t="e">
        <v>#VALUE!</v>
      </c>
      <c r="EO27" t="e">
        <v>#VALUE!</v>
      </c>
      <c r="EP27" t="e">
        <v>#VALUE!</v>
      </c>
      <c r="EQ27">
        <v>0.146326665358054</v>
      </c>
      <c r="ER27">
        <v>0.120358242769656</v>
      </c>
      <c r="ES27">
        <v>0.20708293847179801</v>
      </c>
      <c r="ET27">
        <v>0.25084048983573398</v>
      </c>
      <c r="EU27">
        <v>9.3369067173856707E-2</v>
      </c>
      <c r="EV27">
        <v>0.21056764039329801</v>
      </c>
      <c r="EW27" t="e">
        <v>#VALUE!</v>
      </c>
      <c r="EX27">
        <v>7.0197606261626494E-2</v>
      </c>
      <c r="EY27" t="e">
        <v>#VALUE!</v>
      </c>
      <c r="EZ27" t="e">
        <v>#VALUE!</v>
      </c>
      <c r="FA27" t="e">
        <v>#VALUE!</v>
      </c>
      <c r="FB27" t="e">
        <v>#VALUE!</v>
      </c>
      <c r="FC27" t="e">
        <v>#VALUE!</v>
      </c>
      <c r="FD27" t="e">
        <v>#VALUE!</v>
      </c>
      <c r="FE27" t="e">
        <v>#VALUE!</v>
      </c>
      <c r="FF27" t="e">
        <v>#VALUE!</v>
      </c>
      <c r="FG27" t="e">
        <v>#VALUE!</v>
      </c>
      <c r="FH27" t="e">
        <v>#VALUE!</v>
      </c>
      <c r="FI27" t="e">
        <v>#VALUE!</v>
      </c>
      <c r="FJ27" t="e">
        <v>#VALUE!</v>
      </c>
      <c r="FK27" t="e">
        <v>#VALUE!</v>
      </c>
      <c r="FL27" t="e">
        <v>#VALUE!</v>
      </c>
      <c r="FM27" t="e">
        <v>#VALUE!</v>
      </c>
      <c r="FN27" t="e">
        <v>#VALUE!</v>
      </c>
      <c r="FO27" t="e">
        <v>#VALUE!</v>
      </c>
      <c r="FP27" t="e">
        <v>#VALUE!</v>
      </c>
      <c r="FQ27" t="e">
        <v>#VALUE!</v>
      </c>
      <c r="FR27" t="e">
        <v>#VALUE!</v>
      </c>
      <c r="FS27" t="e">
        <v>#VALUE!</v>
      </c>
      <c r="FT27" t="e">
        <v>#VALUE!</v>
      </c>
      <c r="FU27" t="e">
        <v>#VALUE!</v>
      </c>
      <c r="FV27" t="e">
        <v>#VALUE!</v>
      </c>
      <c r="FW27" t="e">
        <v>#VALUE!</v>
      </c>
      <c r="FX27" t="e">
        <v>#VALUE!</v>
      </c>
      <c r="FY27" t="e">
        <v>#VALUE!</v>
      </c>
      <c r="FZ27" t="e">
        <v>#VALUE!</v>
      </c>
      <c r="GA27" t="e">
        <v>#VALUE!</v>
      </c>
      <c r="GB27" t="e">
        <v>#VALUE!</v>
      </c>
      <c r="GC27" t="e">
        <v>#VALUE!</v>
      </c>
      <c r="GD27" t="e">
        <v>#VALUE!</v>
      </c>
      <c r="GE27" t="e">
        <v>#VALUE!</v>
      </c>
      <c r="GF27" t="e">
        <v>#VALUE!</v>
      </c>
      <c r="GG27" t="e">
        <v>#VALUE!</v>
      </c>
      <c r="GH27" t="e">
        <v>#VALUE!</v>
      </c>
      <c r="GI27" t="e">
        <v>#VALUE!</v>
      </c>
      <c r="GJ27">
        <v>0.22127446956583799</v>
      </c>
      <c r="GK27">
        <v>0.38231441820949402</v>
      </c>
      <c r="GL27">
        <v>0.350988031308132</v>
      </c>
      <c r="GM27">
        <v>0.45987423136551298</v>
      </c>
      <c r="GN27">
        <v>0.31468833751188702</v>
      </c>
      <c r="GO27" t="e">
        <v>#VALUE!</v>
      </c>
      <c r="GP27" t="e">
        <v>#VALUE!</v>
      </c>
      <c r="GQ27" t="e">
        <v>#VALUE!</v>
      </c>
      <c r="GR27" t="e">
        <v>#VALUE!</v>
      </c>
      <c r="GS27" t="e">
        <v>#VALUE!</v>
      </c>
      <c r="GT27" t="e">
        <v>#VALUE!</v>
      </c>
      <c r="GU27" t="e">
        <v>#VALUE!</v>
      </c>
      <c r="GV27" t="e">
        <v>#VALUE!</v>
      </c>
      <c r="GW27" t="e">
        <v>#VALUE!</v>
      </c>
      <c r="GX27" t="e">
        <v>#VALUE!</v>
      </c>
      <c r="GY27" t="e">
        <v>#VALUE!</v>
      </c>
      <c r="GZ27" t="e">
        <v>#VALUE!</v>
      </c>
      <c r="HA27" t="e">
        <v>#VALUE!</v>
      </c>
      <c r="HB27" t="e">
        <v>#VALUE!</v>
      </c>
      <c r="HC27" t="e">
        <v>#VALUE!</v>
      </c>
      <c r="HD27">
        <v>2.2805546137511401</v>
      </c>
      <c r="HE27">
        <v>2.02131048886686</v>
      </c>
      <c r="HF27">
        <v>2.0989084272226299</v>
      </c>
      <c r="HG27">
        <v>2.3481456965178502</v>
      </c>
      <c r="HH27">
        <v>1.8328002074868199</v>
      </c>
      <c r="HI27">
        <v>0.91364942272345995</v>
      </c>
      <c r="HJ27">
        <v>0.98410563205777202</v>
      </c>
      <c r="HK27">
        <v>1.03190481204591</v>
      </c>
      <c r="HL27">
        <v>1.23329907502569</v>
      </c>
      <c r="HM27">
        <v>0.82303103656955101</v>
      </c>
      <c r="HN27">
        <v>0.19629186816324301</v>
      </c>
      <c r="HO27">
        <v>0.16991751920421999</v>
      </c>
      <c r="HP27">
        <v>0.26324102348109901</v>
      </c>
      <c r="HQ27">
        <v>0.28916334244952702</v>
      </c>
      <c r="HR27">
        <v>0.117575862367079</v>
      </c>
      <c r="HS27">
        <v>0.74590909902032498</v>
      </c>
      <c r="HT27">
        <v>0.84604764770434404</v>
      </c>
      <c r="HU27">
        <v>0.80376259169562303</v>
      </c>
      <c r="HV27">
        <v>0.96155521103698105</v>
      </c>
      <c r="HW27">
        <v>0.71237140140053601</v>
      </c>
      <c r="HX27">
        <v>48.314606741573037</v>
      </c>
      <c r="HY27">
        <v>42.016806722689076</v>
      </c>
      <c r="HZ27">
        <v>38.392857142857146</v>
      </c>
      <c r="IA27">
        <v>41.935483870967744</v>
      </c>
      <c r="IB27">
        <v>36.666666666666664</v>
      </c>
    </row>
    <row r="28" spans="1:236" x14ac:dyDescent="0.3">
      <c r="A28" s="38" t="s">
        <v>45</v>
      </c>
      <c r="B28">
        <v>1.22603655818101</v>
      </c>
      <c r="C28">
        <v>1.93715636840156</v>
      </c>
      <c r="D28">
        <v>2.6663575237653601</v>
      </c>
      <c r="E28">
        <v>3.1969856991979002</v>
      </c>
      <c r="F28">
        <v>1.4671030357747401</v>
      </c>
      <c r="G28" t="e">
        <v>#VALUE!</v>
      </c>
      <c r="H28" t="e">
        <v>#VALUE!</v>
      </c>
      <c r="I28" t="e">
        <v>#VALUE!</v>
      </c>
      <c r="J28" t="e">
        <v>#VALUE!</v>
      </c>
      <c r="K28" t="e">
        <v>#VALUE!</v>
      </c>
      <c r="L28" t="e">
        <v>#VALUE!</v>
      </c>
      <c r="M28" t="e">
        <v>#VALUE!</v>
      </c>
      <c r="N28" t="e">
        <v>#VALUE!</v>
      </c>
      <c r="O28" t="e">
        <v>#VALUE!</v>
      </c>
      <c r="P28" t="e">
        <v>#VALUE!</v>
      </c>
      <c r="Q28">
        <v>1.63636363636364</v>
      </c>
      <c r="R28">
        <v>3</v>
      </c>
      <c r="S28">
        <v>3.7391304347826102</v>
      </c>
      <c r="T28">
        <v>3.03571428571429</v>
      </c>
      <c r="U28">
        <v>1.92307692307692</v>
      </c>
      <c r="V28">
        <v>21.363636363636399</v>
      </c>
      <c r="W28">
        <v>179.833333333333</v>
      </c>
      <c r="X28">
        <v>116.18518518518501</v>
      </c>
      <c r="Y28">
        <v>227.27586206896601</v>
      </c>
      <c r="Z28">
        <v>51.846153846153797</v>
      </c>
      <c r="AA28" t="e">
        <v>#VALUE!</v>
      </c>
      <c r="AB28" t="e">
        <v>#VALUE!</v>
      </c>
      <c r="AC28">
        <v>48.148148148148103</v>
      </c>
      <c r="AD28">
        <v>55.172413793103402</v>
      </c>
      <c r="AE28" t="e">
        <v>#VALUE!</v>
      </c>
      <c r="AF28" t="e">
        <v>#VALUE!</v>
      </c>
      <c r="AG28" t="e">
        <v>#VALUE!</v>
      </c>
      <c r="AH28" t="e">
        <v>#VALUE!</v>
      </c>
      <c r="AI28" t="e">
        <v>#VALUE!</v>
      </c>
      <c r="AJ28" t="e">
        <v>#VALUE!</v>
      </c>
      <c r="AK28">
        <v>0.62172139110161295</v>
      </c>
      <c r="AL28">
        <v>0.58404730300470598</v>
      </c>
      <c r="AM28">
        <v>0.64239315419832699</v>
      </c>
      <c r="AN28">
        <v>0.60104467288382202</v>
      </c>
      <c r="AO28">
        <v>0.60263832210306501</v>
      </c>
      <c r="AP28">
        <v>25</v>
      </c>
      <c r="AQ28">
        <v>43.478259999999999</v>
      </c>
      <c r="AR28">
        <v>30.769229999999997</v>
      </c>
      <c r="AS28">
        <v>52.830190000000002</v>
      </c>
      <c r="AT28">
        <v>52.5</v>
      </c>
      <c r="AU28">
        <v>77.777779999999993</v>
      </c>
      <c r="AV28">
        <v>71.428570000000008</v>
      </c>
      <c r="AW28">
        <v>55.555560000000007</v>
      </c>
      <c r="AX28">
        <v>95.454550000000012</v>
      </c>
      <c r="AY28">
        <v>86.486490000000003</v>
      </c>
      <c r="AZ28">
        <v>22.22222</v>
      </c>
      <c r="BA28">
        <v>28.571428999999998</v>
      </c>
      <c r="BB28">
        <v>44.44444</v>
      </c>
      <c r="BC28">
        <v>4.5454550000000005</v>
      </c>
      <c r="BD28">
        <v>13.513513999999999</v>
      </c>
      <c r="BE28">
        <v>0</v>
      </c>
      <c r="BF28">
        <v>0</v>
      </c>
      <c r="BG28">
        <v>0</v>
      </c>
      <c r="BH28">
        <v>0</v>
      </c>
      <c r="BI28">
        <v>0</v>
      </c>
      <c r="BJ28">
        <v>100</v>
      </c>
      <c r="BK28">
        <v>100</v>
      </c>
      <c r="BL28">
        <v>100</v>
      </c>
      <c r="BM28">
        <v>100</v>
      </c>
      <c r="BN28">
        <v>100</v>
      </c>
      <c r="BO28">
        <v>5.3672041966193902</v>
      </c>
      <c r="BP28">
        <v>5.4494992156389497</v>
      </c>
      <c r="BQ28">
        <v>5.3548742779069496</v>
      </c>
      <c r="BR28">
        <v>5.4189424475874697</v>
      </c>
      <c r="BS28">
        <v>4.3513333966024499</v>
      </c>
      <c r="BT28">
        <v>6.6009325820866502</v>
      </c>
      <c r="BU28">
        <v>7.0616628454205399</v>
      </c>
      <c r="BV28">
        <v>7.2532898679258899</v>
      </c>
      <c r="BW28">
        <v>7.1600639206239398</v>
      </c>
      <c r="BX28">
        <v>6.6147859922179002</v>
      </c>
      <c r="BY28">
        <v>8.2038080435204996</v>
      </c>
      <c r="BZ28">
        <v>8.7317485217810997</v>
      </c>
      <c r="CA28">
        <v>8.8257149020829804</v>
      </c>
      <c r="CB28">
        <v>9.0538316597896404</v>
      </c>
      <c r="CC28">
        <v>7.82006263642403</v>
      </c>
      <c r="CD28">
        <v>8.2038080435204996</v>
      </c>
      <c r="CE28">
        <v>8.7269216845661894</v>
      </c>
      <c r="CF28">
        <v>8.8161269445576398</v>
      </c>
      <c r="CG28">
        <v>9.0108998974407903</v>
      </c>
      <c r="CH28">
        <v>7.3977412925880204</v>
      </c>
      <c r="CI28" t="e">
        <v>#VALUE!</v>
      </c>
      <c r="CJ28">
        <v>8.6883069868468693E-2</v>
      </c>
      <c r="CK28">
        <v>0.70950885687576404</v>
      </c>
      <c r="CL28">
        <v>0.80616309299496702</v>
      </c>
      <c r="CM28">
        <v>2.88507165227294</v>
      </c>
      <c r="CN28" t="e">
        <v>#VALUE!</v>
      </c>
      <c r="CO28" t="e">
        <v>#VALUE!</v>
      </c>
      <c r="CP28" t="e">
        <v>#VALUE!</v>
      </c>
      <c r="CQ28" t="e">
        <v>#VALUE!</v>
      </c>
      <c r="CR28" t="e">
        <v>#VALUE!</v>
      </c>
      <c r="CS28">
        <v>3.6914707596658198</v>
      </c>
      <c r="CT28">
        <v>3.9049113068661798</v>
      </c>
      <c r="CU28">
        <v>3.4804285817013798</v>
      </c>
      <c r="CV28">
        <v>3.5490256875044701</v>
      </c>
      <c r="CW28">
        <v>2.6478124703426</v>
      </c>
      <c r="CX28">
        <v>0.77229454050903401</v>
      </c>
      <c r="CY28">
        <v>1.0184626523470499</v>
      </c>
      <c r="CZ28">
        <v>1.04988134902562</v>
      </c>
      <c r="DA28">
        <v>0.92064779259188601</v>
      </c>
      <c r="DB28">
        <v>0.63110942393470604</v>
      </c>
      <c r="DC28" t="e">
        <v>#VALUE!</v>
      </c>
      <c r="DD28" t="e">
        <v>#VALUE!</v>
      </c>
      <c r="DE28" t="e">
        <v>#VALUE!</v>
      </c>
      <c r="DF28" t="e">
        <v>#VALUE!</v>
      </c>
      <c r="DG28" t="e">
        <v>#VALUE!</v>
      </c>
      <c r="DH28" t="e">
        <v>#VALUE!</v>
      </c>
      <c r="DI28" t="e">
        <v>#VALUE!</v>
      </c>
      <c r="DJ28" t="e">
        <v>#VALUE!</v>
      </c>
      <c r="DK28" t="e">
        <v>#VALUE!</v>
      </c>
      <c r="DL28" t="e">
        <v>#VALUE!</v>
      </c>
      <c r="DM28">
        <v>2.0740237031280402</v>
      </c>
      <c r="DN28">
        <v>2.18173042114155</v>
      </c>
      <c r="DO28">
        <v>2.2387880821688002</v>
      </c>
      <c r="DP28">
        <v>2.0654947885610699</v>
      </c>
      <c r="DQ28">
        <v>1.2195121951219501</v>
      </c>
      <c r="DR28" t="e">
        <v>#VALUE!</v>
      </c>
      <c r="DS28" t="e">
        <v>#VALUE!</v>
      </c>
      <c r="DT28" t="e">
        <v>#VALUE!</v>
      </c>
      <c r="DU28" t="e">
        <v>#VALUE!</v>
      </c>
      <c r="DV28" t="e">
        <v>#VALUE!</v>
      </c>
      <c r="DW28" t="e">
        <v>#VALUE!</v>
      </c>
      <c r="DX28">
        <v>5.30952093640642E-2</v>
      </c>
      <c r="DY28" t="e">
        <v>#VALUE!</v>
      </c>
      <c r="DZ28">
        <v>8.1093328881150603E-2</v>
      </c>
      <c r="EA28" t="e">
        <v>#VALUE!</v>
      </c>
      <c r="EB28" t="e">
        <v>#VALUE!</v>
      </c>
      <c r="EC28">
        <v>4.8268372149149301E-2</v>
      </c>
      <c r="ED28">
        <v>0.19175915050696299</v>
      </c>
      <c r="EE28">
        <v>0.30529253225844899</v>
      </c>
      <c r="EF28">
        <v>0.25623991648476802</v>
      </c>
      <c r="EG28">
        <v>0.680007771517389</v>
      </c>
      <c r="EH28">
        <v>0.73850609388198396</v>
      </c>
      <c r="EI28">
        <v>0.85812219851866101</v>
      </c>
      <c r="EJ28">
        <v>0.729839959930355</v>
      </c>
      <c r="EK28">
        <v>0.56942203663281798</v>
      </c>
      <c r="EL28" t="e">
        <v>#VALUE!</v>
      </c>
      <c r="EM28" t="e">
        <v>#VALUE!</v>
      </c>
      <c r="EN28" t="e">
        <v>#VALUE!</v>
      </c>
      <c r="EO28" t="e">
        <v>#VALUE!</v>
      </c>
      <c r="EP28" t="e">
        <v>#VALUE!</v>
      </c>
      <c r="EQ28">
        <v>0.42257625801437698</v>
      </c>
      <c r="ER28">
        <v>0.45854953541691801</v>
      </c>
      <c r="ES28">
        <v>0.39790023730194901</v>
      </c>
      <c r="ET28">
        <v>0.33868390297421702</v>
      </c>
      <c r="EU28">
        <v>0.21353326373730699</v>
      </c>
      <c r="EV28" t="e">
        <v>#VALUE!</v>
      </c>
      <c r="EW28" t="e">
        <v>#VALUE!</v>
      </c>
      <c r="EX28" t="e">
        <v>#VALUE!</v>
      </c>
      <c r="EY28" t="e">
        <v>#VALUE!</v>
      </c>
      <c r="EZ28" t="e">
        <v>#VALUE!</v>
      </c>
      <c r="FA28" t="e">
        <v>#VALUE!</v>
      </c>
      <c r="FB28" t="e">
        <v>#VALUE!</v>
      </c>
      <c r="FC28" t="e">
        <v>#VALUE!</v>
      </c>
      <c r="FD28" t="e">
        <v>#VALUE!</v>
      </c>
      <c r="FE28" t="e">
        <v>#VALUE!</v>
      </c>
      <c r="FF28">
        <v>9.2286768991645604E-2</v>
      </c>
      <c r="FG28" t="e">
        <v>#VALUE!</v>
      </c>
      <c r="FH28" t="e">
        <v>#VALUE!</v>
      </c>
      <c r="FI28" t="e">
        <v>#VALUE!</v>
      </c>
      <c r="FJ28" t="e">
        <v>#VALUE!</v>
      </c>
      <c r="FK28" t="e">
        <v>#VALUE!</v>
      </c>
      <c r="FL28" t="e">
        <v>#VALUE!</v>
      </c>
      <c r="FM28" t="e">
        <v>#VALUE!</v>
      </c>
      <c r="FN28" t="e">
        <v>#VALUE!</v>
      </c>
      <c r="FO28" t="e">
        <v>#VALUE!</v>
      </c>
      <c r="FP28">
        <v>5.8286380415776197E-2</v>
      </c>
      <c r="FQ28">
        <v>6.2748883793894095E-2</v>
      </c>
      <c r="FR28">
        <v>4.7939787626740803E-2</v>
      </c>
      <c r="FS28">
        <v>5.7242349798459199E-2</v>
      </c>
      <c r="FT28" t="e">
        <v>#VALUE!</v>
      </c>
      <c r="FU28" t="e">
        <v>#VALUE!</v>
      </c>
      <c r="FV28" t="e">
        <v>#VALUE!</v>
      </c>
      <c r="FW28" t="e">
        <v>#VALUE!</v>
      </c>
      <c r="FX28" t="e">
        <v>#VALUE!</v>
      </c>
      <c r="FY28" t="e">
        <v>#VALUE!</v>
      </c>
      <c r="FZ28">
        <v>8.7429570623664299E-2</v>
      </c>
      <c r="GA28" t="e">
        <v>#VALUE!</v>
      </c>
      <c r="GB28">
        <v>0.12464344782952599</v>
      </c>
      <c r="GC28">
        <v>0.14787607031268599</v>
      </c>
      <c r="GD28">
        <v>5.2197020024675002E-2</v>
      </c>
      <c r="GE28">
        <v>9.7143967359627006E-2</v>
      </c>
      <c r="GF28">
        <v>0.260649209605406</v>
      </c>
      <c r="GG28">
        <v>0.18217119298161499</v>
      </c>
      <c r="GH28">
        <v>0.15264626612922499</v>
      </c>
      <c r="GI28">
        <v>7.5922938217708999E-2</v>
      </c>
      <c r="GJ28">
        <v>0.33028948902273197</v>
      </c>
      <c r="GK28">
        <v>0.33305176782912999</v>
      </c>
      <c r="GL28">
        <v>0.32599055586183801</v>
      </c>
      <c r="GM28">
        <v>0.38161566532306201</v>
      </c>
      <c r="GN28">
        <v>0.161336243712632</v>
      </c>
      <c r="GO28">
        <v>0.131144355935496</v>
      </c>
      <c r="GP28">
        <v>0.10136358151321299</v>
      </c>
      <c r="GQ28">
        <v>9.1085596490807594E-2</v>
      </c>
      <c r="GR28">
        <v>8.1093328881150603E-2</v>
      </c>
      <c r="GS28" t="e">
        <v>#VALUE!</v>
      </c>
      <c r="GT28">
        <v>0.17971633961531</v>
      </c>
      <c r="GU28">
        <v>0.16411246530710799</v>
      </c>
      <c r="GV28">
        <v>0.186965171744289</v>
      </c>
      <c r="GW28">
        <v>0.171727049395378</v>
      </c>
      <c r="GX28">
        <v>0.11862959096517001</v>
      </c>
      <c r="GY28" t="e">
        <v>#VALUE!</v>
      </c>
      <c r="GZ28" t="e">
        <v>#VALUE!</v>
      </c>
      <c r="HA28" t="e">
        <v>#VALUE!</v>
      </c>
      <c r="HB28" t="e">
        <v>#VALUE!</v>
      </c>
      <c r="HC28" t="e">
        <v>#VALUE!</v>
      </c>
      <c r="HD28">
        <v>3.89547309112104</v>
      </c>
      <c r="HE28">
        <v>4.1752141909014098</v>
      </c>
      <c r="HF28">
        <v>3.9454445216807699</v>
      </c>
      <c r="HG28">
        <v>3.9592625277267599</v>
      </c>
      <c r="HH28">
        <v>2.9087975704659801</v>
      </c>
      <c r="HI28">
        <v>1.9283077520886001</v>
      </c>
      <c r="HJ28">
        <v>2.05140581633884</v>
      </c>
      <c r="HK28">
        <v>2.0997626980512498</v>
      </c>
      <c r="HL28">
        <v>1.931929305698</v>
      </c>
      <c r="HM28">
        <v>1.1246085223498199</v>
      </c>
      <c r="HN28">
        <v>0.48571983679813502</v>
      </c>
      <c r="HO28">
        <v>0.53577893085555695</v>
      </c>
      <c r="HP28">
        <v>0.47939787626740799</v>
      </c>
      <c r="HQ28">
        <v>0.46270899420421202</v>
      </c>
      <c r="HR28">
        <v>0.322672487425263</v>
      </c>
      <c r="HS28">
        <v>1.37458713813872</v>
      </c>
      <c r="HT28">
        <v>1.5108000482683701</v>
      </c>
      <c r="HU28">
        <v>1.62036482178384</v>
      </c>
      <c r="HV28">
        <v>1.5026116822095501</v>
      </c>
      <c r="HW28">
        <v>0.87785897314226102</v>
      </c>
      <c r="HX28" t="e">
        <v>#VALUE!</v>
      </c>
      <c r="HY28" t="e">
        <v>#VALUE!</v>
      </c>
      <c r="HZ28">
        <v>48.148148148148145</v>
      </c>
      <c r="IA28">
        <v>55.172413793103445</v>
      </c>
      <c r="IB28" t="e">
        <v>#VALUE!</v>
      </c>
    </row>
    <row r="29" spans="1:236" x14ac:dyDescent="0.3">
      <c r="A29" s="38" t="s">
        <v>46</v>
      </c>
      <c r="B29">
        <v>2.31652222017334</v>
      </c>
      <c r="C29">
        <v>2.5120656578256901</v>
      </c>
      <c r="D29">
        <v>2.65635804782054</v>
      </c>
      <c r="E29">
        <v>2.8848899473360401</v>
      </c>
      <c r="F29">
        <v>2.76200176077612</v>
      </c>
      <c r="G29" t="e">
        <v>#VALUE!</v>
      </c>
      <c r="H29" t="e">
        <v>#VALUE!</v>
      </c>
      <c r="I29" t="e">
        <v>#VALUE!</v>
      </c>
      <c r="J29" t="e">
        <v>#VALUE!</v>
      </c>
      <c r="K29" t="e">
        <v>#VALUE!</v>
      </c>
      <c r="L29">
        <v>9.0047393364928894</v>
      </c>
      <c r="M29">
        <v>9.4117647058823497</v>
      </c>
      <c r="N29">
        <v>14.7727272727273</v>
      </c>
      <c r="O29">
        <v>10.8974358974359</v>
      </c>
      <c r="P29" t="e">
        <v>#VALUE!</v>
      </c>
      <c r="Q29">
        <v>2.9447236180904501</v>
      </c>
      <c r="R29">
        <v>2.53917050691244</v>
      </c>
      <c r="S29">
        <v>2.64651162790698</v>
      </c>
      <c r="T29">
        <v>2.50205761316872</v>
      </c>
      <c r="U29">
        <v>1.94067796610169</v>
      </c>
      <c r="V29">
        <v>140.886255924171</v>
      </c>
      <c r="W29">
        <v>139.566371681416</v>
      </c>
      <c r="X29">
        <v>130.18584070796501</v>
      </c>
      <c r="Y29">
        <v>122.744186046512</v>
      </c>
      <c r="Z29">
        <v>40.785185185185199</v>
      </c>
      <c r="AA29">
        <v>50.710900473933599</v>
      </c>
      <c r="AB29">
        <v>50.884955752212399</v>
      </c>
      <c r="AC29">
        <v>55.752212389380503</v>
      </c>
      <c r="AD29">
        <v>47.286821705426398</v>
      </c>
      <c r="AE29">
        <v>42.2222222222222</v>
      </c>
      <c r="AF29" t="e">
        <v>#VALUE!</v>
      </c>
      <c r="AG29">
        <v>4.4247787610619502</v>
      </c>
      <c r="AH29" t="e">
        <v>#VALUE!</v>
      </c>
      <c r="AI29" t="e">
        <v>#VALUE!</v>
      </c>
      <c r="AJ29" t="e">
        <v>#VALUE!</v>
      </c>
      <c r="AK29">
        <v>0.61699541927643298</v>
      </c>
      <c r="AL29">
        <v>0.66906503471438605</v>
      </c>
      <c r="AM29">
        <v>0.60168630503912301</v>
      </c>
      <c r="AN29">
        <v>0.584205493627445</v>
      </c>
      <c r="AO29">
        <v>0.55334736185800004</v>
      </c>
      <c r="AP29">
        <v>0</v>
      </c>
      <c r="AQ29">
        <v>50</v>
      </c>
      <c r="AR29">
        <v>33.333329999999997</v>
      </c>
      <c r="AS29">
        <v>47.36842</v>
      </c>
      <c r="AT29">
        <v>70</v>
      </c>
      <c r="AU29">
        <v>100</v>
      </c>
      <c r="AV29">
        <v>0</v>
      </c>
      <c r="AW29">
        <v>100</v>
      </c>
      <c r="AX29">
        <v>58.333330000000004</v>
      </c>
      <c r="AY29">
        <v>62.5</v>
      </c>
      <c r="AZ29">
        <v>0</v>
      </c>
      <c r="BA29">
        <v>100</v>
      </c>
      <c r="BB29">
        <v>0</v>
      </c>
      <c r="BC29">
        <v>41.666667000000004</v>
      </c>
      <c r="BD29">
        <v>37.5</v>
      </c>
      <c r="BE29" t="e">
        <v>#VALUE!</v>
      </c>
      <c r="BF29">
        <v>0</v>
      </c>
      <c r="BG29">
        <v>0</v>
      </c>
      <c r="BH29">
        <v>0</v>
      </c>
      <c r="BI29">
        <v>0</v>
      </c>
      <c r="BJ29" t="e">
        <v>#VALUE!</v>
      </c>
      <c r="BK29">
        <v>100</v>
      </c>
      <c r="BL29">
        <v>100</v>
      </c>
      <c r="BM29">
        <v>100</v>
      </c>
      <c r="BN29">
        <v>100</v>
      </c>
      <c r="BO29">
        <v>4.7837177312731196</v>
      </c>
      <c r="BP29">
        <v>4.9038219012598097</v>
      </c>
      <c r="BQ29">
        <v>4.8477971156002999</v>
      </c>
      <c r="BR29">
        <v>4.6972217492107999</v>
      </c>
      <c r="BS29">
        <v>3.9643571558465198</v>
      </c>
      <c r="BT29">
        <v>5.4568036432110496</v>
      </c>
      <c r="BU29">
        <v>5.7215680547996097</v>
      </c>
      <c r="BV29">
        <v>6.1250610262973897</v>
      </c>
      <c r="BW29">
        <v>6.2952726510616603</v>
      </c>
      <c r="BX29">
        <v>5.8608058608058604</v>
      </c>
      <c r="BY29">
        <v>7.2677252634249898</v>
      </c>
      <c r="BZ29">
        <v>7.5774270201383302</v>
      </c>
      <c r="CA29">
        <v>7.7110850145803402</v>
      </c>
      <c r="CB29">
        <v>7.7230394404202096</v>
      </c>
      <c r="CC29">
        <v>7.1701348297093004</v>
      </c>
      <c r="CD29">
        <v>7.2677252634249898</v>
      </c>
      <c r="CE29">
        <v>7.5774270201383302</v>
      </c>
      <c r="CF29">
        <v>7.7031680895140298</v>
      </c>
      <c r="CG29">
        <v>7.6942221290753601</v>
      </c>
      <c r="CH29">
        <v>6.9856857090899602</v>
      </c>
      <c r="CI29" t="e">
        <v>#VALUE!</v>
      </c>
      <c r="CJ29">
        <v>6.3720479496608196E-2</v>
      </c>
      <c r="CK29">
        <v>0.62279810521593404</v>
      </c>
      <c r="CL29">
        <v>1.1526924537940599</v>
      </c>
      <c r="CM29">
        <v>2.1510404489127901</v>
      </c>
      <c r="CN29" t="e">
        <v>#VALUE!</v>
      </c>
      <c r="CO29" t="e">
        <v>#VALUE!</v>
      </c>
      <c r="CP29" t="e">
        <v>#VALUE!</v>
      </c>
      <c r="CQ29" t="e">
        <v>#VALUE!</v>
      </c>
      <c r="CR29" t="e">
        <v>#VALUE!</v>
      </c>
      <c r="CS29">
        <v>3.3226939462332599</v>
      </c>
      <c r="CT29">
        <v>3.42763079292172</v>
      </c>
      <c r="CU29">
        <v>3.87137635742278</v>
      </c>
      <c r="CV29">
        <v>3.6571787852193398</v>
      </c>
      <c r="CW29">
        <v>3.1122541760839599</v>
      </c>
      <c r="CX29">
        <v>0.104168057799917</v>
      </c>
      <c r="CY29">
        <v>7.4340559412709603E-2</v>
      </c>
      <c r="CZ29">
        <v>0.121392851016665</v>
      </c>
      <c r="DA29">
        <v>9.1691445188163995E-2</v>
      </c>
      <c r="DB29">
        <v>7.7936248149014106E-2</v>
      </c>
      <c r="DC29" t="e">
        <v>#VALUE!</v>
      </c>
      <c r="DD29" t="e">
        <v>#VALUE!</v>
      </c>
      <c r="DE29" t="e">
        <v>#VALUE!</v>
      </c>
      <c r="DF29" t="e">
        <v>#VALUE!</v>
      </c>
      <c r="DG29" t="e">
        <v>#VALUE!</v>
      </c>
      <c r="DH29" t="e">
        <v>#VALUE!</v>
      </c>
      <c r="DI29">
        <v>2.6550199790253401E-2</v>
      </c>
      <c r="DJ29" t="e">
        <v>#VALUE!</v>
      </c>
      <c r="DK29" t="e">
        <v>#VALUE!</v>
      </c>
      <c r="DL29" t="e">
        <v>#VALUE!</v>
      </c>
      <c r="DM29">
        <v>1.3301459688297099</v>
      </c>
      <c r="DN29">
        <v>1.2345842902467801</v>
      </c>
      <c r="DO29">
        <v>1.4171295868684599</v>
      </c>
      <c r="DP29">
        <v>1.3648926555152401</v>
      </c>
      <c r="DQ29">
        <v>1.0287584755669901</v>
      </c>
      <c r="DR29" t="e">
        <v>#VALUE!</v>
      </c>
      <c r="DS29" t="e">
        <v>#VALUE!</v>
      </c>
      <c r="DT29" t="e">
        <v>#VALUE!</v>
      </c>
      <c r="DU29" t="e">
        <v>#VALUE!</v>
      </c>
      <c r="DV29" t="e">
        <v>#VALUE!</v>
      </c>
      <c r="DW29" t="e">
        <v>#VALUE!</v>
      </c>
      <c r="DX29" t="e">
        <v>#VALUE!</v>
      </c>
      <c r="DY29" t="e">
        <v>#VALUE!</v>
      </c>
      <c r="DZ29" t="e">
        <v>#VALUE!</v>
      </c>
      <c r="EA29" t="e">
        <v>#VALUE!</v>
      </c>
      <c r="EB29">
        <v>6.9445371866611497E-2</v>
      </c>
      <c r="EC29">
        <v>5.5755419559532199E-2</v>
      </c>
      <c r="ED29">
        <v>3.6945650309419799E-2</v>
      </c>
      <c r="EE29">
        <v>3.4056822498460898E-2</v>
      </c>
      <c r="EF29">
        <v>3.3772374197906102E-2</v>
      </c>
      <c r="EG29">
        <v>0.502143458112421</v>
      </c>
      <c r="EH29">
        <v>0.50445379601481499</v>
      </c>
      <c r="EI29">
        <v>0.46973755393405198</v>
      </c>
      <c r="EJ29">
        <v>0.44797820363360102</v>
      </c>
      <c r="EK29">
        <v>0.41046424025147399</v>
      </c>
      <c r="EL29" t="e">
        <v>#VALUE!</v>
      </c>
      <c r="EM29" t="e">
        <v>#VALUE!</v>
      </c>
      <c r="EN29" t="e">
        <v>#VALUE!</v>
      </c>
      <c r="EO29">
        <v>6.0254378266507702E-2</v>
      </c>
      <c r="EP29">
        <v>7.2740498272413204E-2</v>
      </c>
      <c r="EQ29">
        <v>0.23771684985109301</v>
      </c>
      <c r="ER29">
        <v>0.207091558363977</v>
      </c>
      <c r="ES29">
        <v>0.22959082692282301</v>
      </c>
      <c r="ET29">
        <v>0.19386191268354699</v>
      </c>
      <c r="EU29">
        <v>0.12469799703842301</v>
      </c>
      <c r="EV29" t="e">
        <v>#VALUE!</v>
      </c>
      <c r="EW29" t="e">
        <v>#VALUE!</v>
      </c>
      <c r="EX29" t="e">
        <v>#VALUE!</v>
      </c>
      <c r="EY29" t="e">
        <v>#VALUE!</v>
      </c>
      <c r="EZ29" t="e">
        <v>#VALUE!</v>
      </c>
      <c r="FA29" t="e">
        <v>#VALUE!</v>
      </c>
      <c r="FB29" t="e">
        <v>#VALUE!</v>
      </c>
      <c r="FC29" t="e">
        <v>#VALUE!</v>
      </c>
      <c r="FD29" t="e">
        <v>#VALUE!</v>
      </c>
      <c r="FE29" t="e">
        <v>#VALUE!</v>
      </c>
      <c r="FF29">
        <v>6.6774396025588004E-2</v>
      </c>
      <c r="FG29">
        <v>5.0445379601481502E-2</v>
      </c>
      <c r="FH29">
        <v>3.6945650309419799E-2</v>
      </c>
      <c r="FI29">
        <v>5.7634622689703E-2</v>
      </c>
      <c r="FJ29">
        <v>4.6761748889408497E-2</v>
      </c>
      <c r="FK29" t="e">
        <v>#VALUE!</v>
      </c>
      <c r="FL29" t="e">
        <v>#VALUE!</v>
      </c>
      <c r="FM29" t="e">
        <v>#VALUE!</v>
      </c>
      <c r="FN29">
        <v>3.9296333652070303E-2</v>
      </c>
      <c r="FO29" t="e">
        <v>#VALUE!</v>
      </c>
      <c r="FP29" t="e">
        <v>#VALUE!</v>
      </c>
      <c r="FQ29" t="e">
        <v>#VALUE!</v>
      </c>
      <c r="FR29" t="e">
        <v>#VALUE!</v>
      </c>
      <c r="FS29" t="e">
        <v>#VALUE!</v>
      </c>
      <c r="FT29" t="e">
        <v>#VALUE!</v>
      </c>
      <c r="FU29" t="e">
        <v>#VALUE!</v>
      </c>
      <c r="FV29" t="e">
        <v>#VALUE!</v>
      </c>
      <c r="FW29" t="e">
        <v>#VALUE!</v>
      </c>
      <c r="FX29" t="e">
        <v>#VALUE!</v>
      </c>
      <c r="FY29" t="e">
        <v>#VALUE!</v>
      </c>
      <c r="FZ29" t="e">
        <v>#VALUE!</v>
      </c>
      <c r="GA29" t="e">
        <v>#VALUE!</v>
      </c>
      <c r="GB29" t="e">
        <v>#VALUE!</v>
      </c>
      <c r="GC29" t="e">
        <v>#VALUE!</v>
      </c>
      <c r="GD29" t="e">
        <v>#VALUE!</v>
      </c>
      <c r="GE29" t="e">
        <v>#VALUE!</v>
      </c>
      <c r="GF29" t="e">
        <v>#VALUE!</v>
      </c>
      <c r="GG29" t="e">
        <v>#VALUE!</v>
      </c>
      <c r="GH29" t="e">
        <v>#VALUE!</v>
      </c>
      <c r="GI29" t="e">
        <v>#VALUE!</v>
      </c>
      <c r="GJ29">
        <v>0.42468515872273899</v>
      </c>
      <c r="GK29">
        <v>0.40356303681185202</v>
      </c>
      <c r="GL29">
        <v>0.60432528006122399</v>
      </c>
      <c r="GM29">
        <v>0.56586720458981199</v>
      </c>
      <c r="GN29">
        <v>0.38448549086847</v>
      </c>
      <c r="GO29">
        <v>3.47226859333057E-2</v>
      </c>
      <c r="GP29" t="e">
        <v>#VALUE!</v>
      </c>
      <c r="GQ29">
        <v>3.43066752873184E-2</v>
      </c>
      <c r="GR29" t="e">
        <v>#VALUE!</v>
      </c>
      <c r="GS29" t="e">
        <v>#VALUE!</v>
      </c>
      <c r="GT29" t="e">
        <v>#VALUE!</v>
      </c>
      <c r="GU29" t="e">
        <v>#VALUE!</v>
      </c>
      <c r="GV29" t="e">
        <v>#VALUE!</v>
      </c>
      <c r="GW29" t="e">
        <v>#VALUE!</v>
      </c>
      <c r="GX29" t="e">
        <v>#VALUE!</v>
      </c>
      <c r="GY29" t="e">
        <v>#VALUE!</v>
      </c>
      <c r="GZ29" t="e">
        <v>#VALUE!</v>
      </c>
      <c r="HA29" t="e">
        <v>#VALUE!</v>
      </c>
      <c r="HB29" t="e">
        <v>#VALUE!</v>
      </c>
      <c r="HC29" t="e">
        <v>#VALUE!</v>
      </c>
      <c r="HD29">
        <v>3.3574166321665602</v>
      </c>
      <c r="HE29">
        <v>3.4515259727329499</v>
      </c>
      <c r="HF29">
        <v>3.9162389327985001</v>
      </c>
      <c r="HG29">
        <v>3.69647511887141</v>
      </c>
      <c r="HH29">
        <v>3.1434286753435701</v>
      </c>
      <c r="HI29">
        <v>1.3702106064450601</v>
      </c>
      <c r="HJ29">
        <v>1.2452043701628901</v>
      </c>
      <c r="HK29">
        <v>1.44615831211158</v>
      </c>
      <c r="HL29">
        <v>1.3832309445528701</v>
      </c>
      <c r="HM29">
        <v>1.0287584755669901</v>
      </c>
      <c r="HN29">
        <v>0.31250417339975201</v>
      </c>
      <c r="HO29">
        <v>0.26550199790253398</v>
      </c>
      <c r="HP29">
        <v>0.266536477232243</v>
      </c>
      <c r="HQ29">
        <v>0.23577800191242199</v>
      </c>
      <c r="HR29">
        <v>0.15847037123632901</v>
      </c>
      <c r="HS29">
        <v>1.0470225296812199</v>
      </c>
      <c r="HT29">
        <v>0.99032245217645298</v>
      </c>
      <c r="HU29">
        <v>1.1585100347025199</v>
      </c>
      <c r="HV29">
        <v>1.16055172052448</v>
      </c>
      <c r="HW29">
        <v>0.88067960408385904</v>
      </c>
      <c r="HX29">
        <v>50.710900473933648</v>
      </c>
      <c r="HY29">
        <v>52.212389380530979</v>
      </c>
      <c r="HZ29">
        <v>56.194690265486727</v>
      </c>
      <c r="IA29">
        <v>48.062015503875969</v>
      </c>
      <c r="IB29">
        <v>42.222222222222221</v>
      </c>
    </row>
    <row r="30" spans="1:236" x14ac:dyDescent="0.3">
      <c r="A30" s="38" t="s">
        <v>47</v>
      </c>
      <c r="B30">
        <v>2.1399314553205699</v>
      </c>
      <c r="C30">
        <v>2.9279930595720098</v>
      </c>
      <c r="D30">
        <v>2.3999630774911198</v>
      </c>
      <c r="E30">
        <v>2.2174524882375501</v>
      </c>
      <c r="F30">
        <v>2.4043126174350502</v>
      </c>
      <c r="G30" t="e">
        <v>#VALUE!</v>
      </c>
      <c r="H30" t="e">
        <v>#VALUE!</v>
      </c>
      <c r="I30" t="e">
        <v>#VALUE!</v>
      </c>
      <c r="J30" t="e">
        <v>#VALUE!</v>
      </c>
      <c r="K30" t="e">
        <v>#VALUE!</v>
      </c>
      <c r="L30">
        <v>9.77443609022556</v>
      </c>
      <c r="M30" t="e">
        <v>#VALUE!</v>
      </c>
      <c r="N30">
        <v>9.5238095238095202</v>
      </c>
      <c r="O30" t="e">
        <v>#VALUE!</v>
      </c>
      <c r="P30" t="e">
        <v>#VALUE!</v>
      </c>
      <c r="Q30">
        <v>2.88188976377953</v>
      </c>
      <c r="R30">
        <v>2.8950617283950599</v>
      </c>
      <c r="S30">
        <v>3.4173913043478299</v>
      </c>
      <c r="T30">
        <v>2.9059829059829099</v>
      </c>
      <c r="U30">
        <v>2.15625</v>
      </c>
      <c r="V30">
        <v>182.87969924812</v>
      </c>
      <c r="W30">
        <v>162.23976608187101</v>
      </c>
      <c r="X30">
        <v>157.55000000000001</v>
      </c>
      <c r="Y30">
        <v>105.55284552845499</v>
      </c>
      <c r="Z30">
        <v>46.092307692307699</v>
      </c>
      <c r="AA30">
        <v>46.616541353383496</v>
      </c>
      <c r="AB30">
        <v>38.596491228070199</v>
      </c>
      <c r="AC30">
        <v>37.5</v>
      </c>
      <c r="AD30">
        <v>40.650406504065003</v>
      </c>
      <c r="AE30">
        <v>28.461538461538499</v>
      </c>
      <c r="AF30" t="e">
        <v>#VALUE!</v>
      </c>
      <c r="AG30" t="e">
        <v>#VALUE!</v>
      </c>
      <c r="AH30" t="e">
        <v>#VALUE!</v>
      </c>
      <c r="AI30" t="e">
        <v>#VALUE!</v>
      </c>
      <c r="AJ30" t="e">
        <v>#VALUE!</v>
      </c>
      <c r="AK30">
        <v>0.32116931849836999</v>
      </c>
      <c r="AL30">
        <v>0.410394471165684</v>
      </c>
      <c r="AM30">
        <v>0.703692742757555</v>
      </c>
      <c r="AN30">
        <v>0.778531017533442</v>
      </c>
      <c r="AO30">
        <v>0.66668866959305595</v>
      </c>
      <c r="AP30">
        <v>24.32432</v>
      </c>
      <c r="AQ30">
        <v>37.5</v>
      </c>
      <c r="AR30">
        <v>31.91489</v>
      </c>
      <c r="AS30">
        <v>28.20513</v>
      </c>
      <c r="AT30">
        <v>46.808509999999998</v>
      </c>
      <c r="AU30">
        <v>80</v>
      </c>
      <c r="AV30">
        <v>64.285709999999995</v>
      </c>
      <c r="AW30">
        <v>57.142859999999999</v>
      </c>
      <c r="AX30">
        <v>67.857140000000001</v>
      </c>
      <c r="AY30">
        <v>84</v>
      </c>
      <c r="AZ30">
        <v>20</v>
      </c>
      <c r="BA30">
        <v>35.714286000000001</v>
      </c>
      <c r="BB30">
        <v>42.857140000000001</v>
      </c>
      <c r="BC30">
        <v>32.142856999999999</v>
      </c>
      <c r="BD30">
        <v>16</v>
      </c>
      <c r="BE30">
        <v>0</v>
      </c>
      <c r="BF30">
        <v>0</v>
      </c>
      <c r="BG30">
        <v>0</v>
      </c>
      <c r="BH30">
        <v>0</v>
      </c>
      <c r="BI30">
        <v>0</v>
      </c>
      <c r="BJ30">
        <v>100</v>
      </c>
      <c r="BK30">
        <v>100</v>
      </c>
      <c r="BL30">
        <v>100</v>
      </c>
      <c r="BM30">
        <v>100</v>
      </c>
      <c r="BN30">
        <v>100</v>
      </c>
      <c r="BO30">
        <v>4.9551837711177003</v>
      </c>
      <c r="BP30">
        <v>4.35674770589491</v>
      </c>
      <c r="BQ30">
        <v>4.5444082733221496</v>
      </c>
      <c r="BR30">
        <v>4.6480940834941498</v>
      </c>
      <c r="BS30">
        <v>3.4093534440080502</v>
      </c>
      <c r="BT30">
        <v>5.9023055368935102</v>
      </c>
      <c r="BU30">
        <v>5.9425119424791104</v>
      </c>
      <c r="BV30">
        <v>6.0372891387984602</v>
      </c>
      <c r="BW30">
        <v>5.7334191036996698</v>
      </c>
      <c r="BX30">
        <v>4.5513053236080401</v>
      </c>
      <c r="BY30">
        <v>7.5442017467678202</v>
      </c>
      <c r="BZ30">
        <v>7.44291412906085</v>
      </c>
      <c r="CA30">
        <v>7.5367465719640903</v>
      </c>
      <c r="CB30">
        <v>7.4422287099807001</v>
      </c>
      <c r="CC30">
        <v>5.7658668602924203</v>
      </c>
      <c r="CD30">
        <v>7.5442017467678202</v>
      </c>
      <c r="CE30">
        <v>7.4396309732915302</v>
      </c>
      <c r="CF30">
        <v>7.5334582881194301</v>
      </c>
      <c r="CG30">
        <v>7.4323321292493398</v>
      </c>
      <c r="CH30">
        <v>5.6305488629987801</v>
      </c>
      <c r="CI30" t="e">
        <v>#VALUE!</v>
      </c>
      <c r="CJ30">
        <v>0.23967037116076001</v>
      </c>
      <c r="CK30">
        <v>0.76288185196146097</v>
      </c>
      <c r="CL30">
        <v>0.329886024378577</v>
      </c>
      <c r="CM30">
        <v>1.54460543252253</v>
      </c>
      <c r="CN30" t="e">
        <v>#VALUE!</v>
      </c>
      <c r="CO30" t="e">
        <v>#VALUE!</v>
      </c>
      <c r="CP30" t="e">
        <v>#VALUE!</v>
      </c>
      <c r="CQ30" t="e">
        <v>#VALUE!</v>
      </c>
      <c r="CR30" t="e">
        <v>#VALUE!</v>
      </c>
      <c r="CS30">
        <v>4.13259704720861</v>
      </c>
      <c r="CT30">
        <v>3.8708406520347398</v>
      </c>
      <c r="CU30">
        <v>4.0084180066423301</v>
      </c>
      <c r="CV30">
        <v>3.8860573671796401</v>
      </c>
      <c r="CW30">
        <v>3.2410310571305998</v>
      </c>
      <c r="CX30">
        <v>7.5376472708801004E-2</v>
      </c>
      <c r="CY30">
        <v>6.8946271155835001E-2</v>
      </c>
      <c r="CZ30">
        <v>5.9189109203906499E-2</v>
      </c>
      <c r="DA30">
        <v>8.5770366338430104E-2</v>
      </c>
      <c r="DB30" t="e">
        <v>#VALUE!</v>
      </c>
      <c r="DC30" t="e">
        <v>#VALUE!</v>
      </c>
      <c r="DD30" t="e">
        <v>#VALUE!</v>
      </c>
      <c r="DE30" t="e">
        <v>#VALUE!</v>
      </c>
      <c r="DF30" t="e">
        <v>#VALUE!</v>
      </c>
      <c r="DG30" t="e">
        <v>#VALUE!</v>
      </c>
      <c r="DH30" t="e">
        <v>#VALUE!</v>
      </c>
      <c r="DI30" t="e">
        <v>#VALUE!</v>
      </c>
      <c r="DJ30" t="e">
        <v>#VALUE!</v>
      </c>
      <c r="DK30" t="e">
        <v>#VALUE!</v>
      </c>
      <c r="DL30" t="e">
        <v>#VALUE!</v>
      </c>
      <c r="DM30">
        <v>0.94712176577580398</v>
      </c>
      <c r="DN30">
        <v>0.96196464041236396</v>
      </c>
      <c r="DO30">
        <v>0.99963828877708705</v>
      </c>
      <c r="DP30">
        <v>1.0193478153297999</v>
      </c>
      <c r="DQ30">
        <v>0.70959437605201503</v>
      </c>
      <c r="DR30" t="e">
        <v>#VALUE!</v>
      </c>
      <c r="DS30" t="e">
        <v>#VALUE!</v>
      </c>
      <c r="DT30" t="e">
        <v>#VALUE!</v>
      </c>
      <c r="DU30" t="e">
        <v>#VALUE!</v>
      </c>
      <c r="DV30" t="e">
        <v>#VALUE!</v>
      </c>
      <c r="DW30" t="e">
        <v>#VALUE!</v>
      </c>
      <c r="DX30" t="e">
        <v>#VALUE!</v>
      </c>
      <c r="DY30" t="e">
        <v>#VALUE!</v>
      </c>
      <c r="DZ30" t="e">
        <v>#VALUE!</v>
      </c>
      <c r="EA30" t="e">
        <v>#VALUE!</v>
      </c>
      <c r="EB30" t="e">
        <v>#VALUE!</v>
      </c>
      <c r="EC30" t="e">
        <v>#VALUE!</v>
      </c>
      <c r="ED30" t="e">
        <v>#VALUE!</v>
      </c>
      <c r="EE30" t="e">
        <v>#VALUE!</v>
      </c>
      <c r="EF30" t="e">
        <v>#VALUE!</v>
      </c>
      <c r="EG30">
        <v>0.42604093270191901</v>
      </c>
      <c r="EH30">
        <v>0.42352709424298601</v>
      </c>
      <c r="EI30">
        <v>0.34526980368945398</v>
      </c>
      <c r="EJ30">
        <v>0.26390881950286199</v>
      </c>
      <c r="EK30">
        <v>0.191425459586125</v>
      </c>
      <c r="EL30">
        <v>3.9326855326330998E-2</v>
      </c>
      <c r="EM30">
        <v>5.9096803847858599E-2</v>
      </c>
      <c r="EN30">
        <v>5.26125415145835E-2</v>
      </c>
      <c r="EO30" t="e">
        <v>#VALUE!</v>
      </c>
      <c r="EP30">
        <v>3.30043895838147E-2</v>
      </c>
      <c r="EQ30">
        <v>0.21629770429482001</v>
      </c>
      <c r="ER30">
        <v>0.21340512500615599</v>
      </c>
      <c r="ES30">
        <v>0.25648613988359498</v>
      </c>
      <c r="ET30">
        <v>0.20452933511471799</v>
      </c>
      <c r="EU30">
        <v>0.12541668041849599</v>
      </c>
      <c r="EV30" t="e">
        <v>#VALUE!</v>
      </c>
      <c r="EW30" t="e">
        <v>#VALUE!</v>
      </c>
      <c r="EX30" t="e">
        <v>#VALUE!</v>
      </c>
      <c r="EY30" t="e">
        <v>#VALUE!</v>
      </c>
      <c r="EZ30" t="e">
        <v>#VALUE!</v>
      </c>
      <c r="FA30" t="e">
        <v>#VALUE!</v>
      </c>
      <c r="FB30" t="e">
        <v>#VALUE!</v>
      </c>
      <c r="FC30" t="e">
        <v>#VALUE!</v>
      </c>
      <c r="FD30" t="e">
        <v>#VALUE!</v>
      </c>
      <c r="FE30" t="e">
        <v>#VALUE!</v>
      </c>
      <c r="FF30" t="e">
        <v>#VALUE!</v>
      </c>
      <c r="FG30" t="e">
        <v>#VALUE!</v>
      </c>
      <c r="FH30" t="e">
        <v>#VALUE!</v>
      </c>
      <c r="FI30" t="e">
        <v>#VALUE!</v>
      </c>
      <c r="FJ30" t="e">
        <v>#VALUE!</v>
      </c>
      <c r="FK30" t="e">
        <v>#VALUE!</v>
      </c>
      <c r="FL30" t="e">
        <v>#VALUE!</v>
      </c>
      <c r="FM30" t="e">
        <v>#VALUE!</v>
      </c>
      <c r="FN30" t="e">
        <v>#VALUE!</v>
      </c>
      <c r="FO30" t="e">
        <v>#VALUE!</v>
      </c>
      <c r="FP30" t="e">
        <v>#VALUE!</v>
      </c>
      <c r="FQ30" t="e">
        <v>#VALUE!</v>
      </c>
      <c r="FR30" t="e">
        <v>#VALUE!</v>
      </c>
      <c r="FS30" t="e">
        <v>#VALUE!</v>
      </c>
      <c r="FT30" t="e">
        <v>#VALUE!</v>
      </c>
      <c r="FU30" t="e">
        <v>#VALUE!</v>
      </c>
      <c r="FV30" t="e">
        <v>#VALUE!</v>
      </c>
      <c r="FW30" t="e">
        <v>#VALUE!</v>
      </c>
      <c r="FX30" t="e">
        <v>#VALUE!</v>
      </c>
      <c r="FY30" t="e">
        <v>#VALUE!</v>
      </c>
      <c r="FZ30" t="e">
        <v>#VALUE!</v>
      </c>
      <c r="GA30" t="e">
        <v>#VALUE!</v>
      </c>
      <c r="GB30" t="e">
        <v>#VALUE!</v>
      </c>
      <c r="GC30" t="e">
        <v>#VALUE!</v>
      </c>
      <c r="GD30" t="e">
        <v>#VALUE!</v>
      </c>
      <c r="GE30" t="e">
        <v>#VALUE!</v>
      </c>
      <c r="GF30" t="e">
        <v>#VALUE!</v>
      </c>
      <c r="GG30">
        <v>3.6171122291276198E-2</v>
      </c>
      <c r="GH30">
        <v>5.6080624144358097E-2</v>
      </c>
      <c r="GI30" t="e">
        <v>#VALUE!</v>
      </c>
      <c r="GJ30">
        <v>0.22285218018254199</v>
      </c>
      <c r="GK30">
        <v>0.19042303462087801</v>
      </c>
      <c r="GL30">
        <v>0.24333300450494899</v>
      </c>
      <c r="GM30">
        <v>0.37277120754779203</v>
      </c>
      <c r="GN30">
        <v>0.29703950625433201</v>
      </c>
      <c r="GO30">
        <v>3.2772379438609098E-2</v>
      </c>
      <c r="GP30">
        <v>3.2831557693254798E-2</v>
      </c>
      <c r="GQ30">
        <v>6.2477393048568003E-2</v>
      </c>
      <c r="GR30">
        <v>0.118758968776288</v>
      </c>
      <c r="GS30">
        <v>3.96052675005776E-2</v>
      </c>
      <c r="GT30" t="e">
        <v>#VALUE!</v>
      </c>
      <c r="GU30" t="e">
        <v>#VALUE!</v>
      </c>
      <c r="GV30" t="e">
        <v>#VALUE!</v>
      </c>
      <c r="GW30" t="e">
        <v>#VALUE!</v>
      </c>
      <c r="GX30" t="e">
        <v>#VALUE!</v>
      </c>
      <c r="GY30" t="e">
        <v>#VALUE!</v>
      </c>
      <c r="GZ30" t="e">
        <v>#VALUE!</v>
      </c>
      <c r="HA30" t="e">
        <v>#VALUE!</v>
      </c>
      <c r="HB30" t="e">
        <v>#VALUE!</v>
      </c>
      <c r="HC30" t="e">
        <v>#VALUE!</v>
      </c>
      <c r="HD30">
        <v>4.1588149507595</v>
      </c>
      <c r="HE30">
        <v>3.9036722097279899</v>
      </c>
      <c r="HF30">
        <v>4.0577422643122603</v>
      </c>
      <c r="HG30">
        <v>3.9454368515677798</v>
      </c>
      <c r="HH30">
        <v>3.2608336908808901</v>
      </c>
      <c r="HI30">
        <v>0.960230717551248</v>
      </c>
      <c r="HJ30">
        <v>0.97509726348966597</v>
      </c>
      <c r="HK30">
        <v>1.0095031403110699</v>
      </c>
      <c r="HL30">
        <v>1.0292443960611599</v>
      </c>
      <c r="HM30">
        <v>0.70629393709363297</v>
      </c>
      <c r="HN30">
        <v>0.242515607845708</v>
      </c>
      <c r="HO30">
        <v>0.226537748083458</v>
      </c>
      <c r="HP30">
        <v>0.25648613988359498</v>
      </c>
      <c r="HQ30">
        <v>0.211127055602289</v>
      </c>
      <c r="HR30">
        <v>0.12541668041849599</v>
      </c>
      <c r="HS30">
        <v>0.70460615793009695</v>
      </c>
      <c r="HT30">
        <v>0.722294269251605</v>
      </c>
      <c r="HU30">
        <v>0.70040445891289305</v>
      </c>
      <c r="HV30">
        <v>0.74224355485179905</v>
      </c>
      <c r="HW30">
        <v>0.561074622924849</v>
      </c>
      <c r="HX30">
        <v>46.616541353383454</v>
      </c>
      <c r="HY30">
        <v>39.76608187134503</v>
      </c>
      <c r="HZ30">
        <v>37.5</v>
      </c>
      <c r="IA30">
        <v>41.463414634146339</v>
      </c>
      <c r="IB30">
        <v>28.46153846153846</v>
      </c>
    </row>
    <row r="31" spans="1:236" x14ac:dyDescent="0.3">
      <c r="A31" s="38" t="s">
        <v>48</v>
      </c>
      <c r="B31" t="e">
        <v>#VALUE!</v>
      </c>
      <c r="C31">
        <v>2.12771914107338</v>
      </c>
      <c r="D31">
        <v>2.6553078497538301</v>
      </c>
      <c r="E31">
        <v>2.3127753303964802</v>
      </c>
      <c r="F31" t="e">
        <v>#VALUE!</v>
      </c>
      <c r="G31" t="e">
        <v>#VALUE!</v>
      </c>
      <c r="H31" t="e">
        <v>#VALUE!</v>
      </c>
      <c r="I31" t="e">
        <v>#VALUE!</v>
      </c>
      <c r="J31" t="e">
        <v>#VALUE!</v>
      </c>
      <c r="K31" t="e">
        <v>#VALUE!</v>
      </c>
      <c r="L31" t="e">
        <v>#VALUE!</v>
      </c>
      <c r="M31" t="e">
        <v>#VALUE!</v>
      </c>
      <c r="N31" t="e">
        <v>#VALUE!</v>
      </c>
      <c r="O31" t="e">
        <v>#VALUE!</v>
      </c>
      <c r="P31" t="e">
        <v>#VALUE!</v>
      </c>
      <c r="Q31" t="e">
        <v>#VALUE!</v>
      </c>
      <c r="R31">
        <v>2.3684210526315801</v>
      </c>
      <c r="S31">
        <v>4.5416666666666696</v>
      </c>
      <c r="T31">
        <v>1.80952380952381</v>
      </c>
      <c r="U31" t="e">
        <v>#VALUE!</v>
      </c>
      <c r="V31" t="e">
        <v>#VALUE!</v>
      </c>
      <c r="W31">
        <v>127.3</v>
      </c>
      <c r="X31">
        <v>244.80769230769201</v>
      </c>
      <c r="Y31">
        <v>48.727272727272698</v>
      </c>
      <c r="Z31" t="e">
        <v>#VALUE!</v>
      </c>
      <c r="AA31" t="e">
        <v>#VALUE!</v>
      </c>
      <c r="AB31">
        <v>65</v>
      </c>
      <c r="AC31">
        <v>65.384615384615401</v>
      </c>
      <c r="AD31" t="e">
        <v>#VALUE!</v>
      </c>
      <c r="AE31" t="e">
        <v>#VALUE!</v>
      </c>
      <c r="AF31" t="e">
        <v>#VALUE!</v>
      </c>
      <c r="AG31" t="e">
        <v>#VALUE!</v>
      </c>
      <c r="AH31" t="e">
        <v>#VALUE!</v>
      </c>
      <c r="AI31" t="e">
        <v>#VALUE!</v>
      </c>
      <c r="AJ31" t="e">
        <v>#VALUE!</v>
      </c>
      <c r="AK31">
        <v>1.19084582929992</v>
      </c>
      <c r="AL31">
        <v>1.09836155007183</v>
      </c>
      <c r="AM31">
        <v>1.2286566085463899</v>
      </c>
      <c r="AN31">
        <v>1.23146519225936</v>
      </c>
      <c r="AO31">
        <v>1.2292234514456699</v>
      </c>
      <c r="AP31">
        <v>37.5</v>
      </c>
      <c r="AQ31">
        <v>31.718059999999998</v>
      </c>
      <c r="AR31">
        <v>45.432099999999998</v>
      </c>
      <c r="AS31">
        <v>55.87189</v>
      </c>
      <c r="AT31">
        <v>62.439809999999994</v>
      </c>
      <c r="AU31">
        <v>77.272729999999996</v>
      </c>
      <c r="AV31">
        <v>56.363640000000004</v>
      </c>
      <c r="AW31">
        <v>61.538459999999993</v>
      </c>
      <c r="AX31">
        <v>66.375550000000004</v>
      </c>
      <c r="AY31">
        <v>70.050759999999997</v>
      </c>
      <c r="AZ31">
        <v>22.727270000000001</v>
      </c>
      <c r="BA31">
        <v>41.818182</v>
      </c>
      <c r="BB31">
        <v>37.362639999999999</v>
      </c>
      <c r="BC31">
        <v>32.314410000000002</v>
      </c>
      <c r="BD31">
        <v>28.934010000000001</v>
      </c>
      <c r="BE31">
        <v>0</v>
      </c>
      <c r="BF31">
        <v>1.314459</v>
      </c>
      <c r="BG31">
        <v>2.0677518999999998</v>
      </c>
      <c r="BH31">
        <v>3.5498760000000004E-2</v>
      </c>
      <c r="BI31">
        <v>4.2574589999999999</v>
      </c>
      <c r="BJ31">
        <v>100</v>
      </c>
      <c r="BK31">
        <v>98.685540000000003</v>
      </c>
      <c r="BL31">
        <v>97.932249999999996</v>
      </c>
      <c r="BM31">
        <v>99.964500000000001</v>
      </c>
      <c r="BN31">
        <v>95.742539999999991</v>
      </c>
      <c r="BO31">
        <v>4.0802907709448197</v>
      </c>
      <c r="BP31">
        <v>4.14976996235748</v>
      </c>
      <c r="BQ31">
        <v>4.2027283404101503</v>
      </c>
      <c r="BR31">
        <v>4.5740135712490604</v>
      </c>
      <c r="BS31">
        <v>3.96558174335952</v>
      </c>
      <c r="BT31">
        <v>4.5076802250187198</v>
      </c>
      <c r="BU31">
        <v>4.9608117691985996</v>
      </c>
      <c r="BV31">
        <v>5.4133164694191001</v>
      </c>
      <c r="BW31">
        <v>5.6080134994435102</v>
      </c>
      <c r="BX31">
        <v>5.1092939981828902</v>
      </c>
      <c r="BY31">
        <v>6.3122134755529604</v>
      </c>
      <c r="BZ31">
        <v>6.4810605371788101</v>
      </c>
      <c r="CA31">
        <v>6.8226578733399599</v>
      </c>
      <c r="CB31">
        <v>7.1877356119628004</v>
      </c>
      <c r="CC31">
        <v>6.4952879767694602</v>
      </c>
      <c r="CD31">
        <v>6.3122134755529604</v>
      </c>
      <c r="CE31">
        <v>6.4774235784037399</v>
      </c>
      <c r="CF31">
        <v>6.7792935224500797</v>
      </c>
      <c r="CG31">
        <v>7.1338814490360098</v>
      </c>
      <c r="CH31">
        <v>6.28863591826555</v>
      </c>
      <c r="CI31" t="e">
        <v>#VALUE!</v>
      </c>
      <c r="CJ31">
        <v>9.0923969376807107E-2</v>
      </c>
      <c r="CK31">
        <v>0.84560484235251598</v>
      </c>
      <c r="CL31">
        <v>0.78986105625964897</v>
      </c>
      <c r="CM31">
        <v>1.59264603709048</v>
      </c>
      <c r="CN31" t="e">
        <v>#VALUE!</v>
      </c>
      <c r="CO31" t="e">
        <v>#VALUE!</v>
      </c>
      <c r="CP31" t="e">
        <v>#VALUE!</v>
      </c>
      <c r="CQ31" t="e">
        <v>#VALUE!</v>
      </c>
      <c r="CR31" t="e">
        <v>#VALUE!</v>
      </c>
      <c r="CS31">
        <v>3.42276853390806</v>
      </c>
      <c r="CT31">
        <v>3.9461002709534299</v>
      </c>
      <c r="CU31">
        <v>3.9497696268858999</v>
      </c>
      <c r="CV31">
        <v>4.2006247082899497</v>
      </c>
      <c r="CW31">
        <v>3.7731815509593298</v>
      </c>
      <c r="CX31">
        <v>7.3058026337418494E-2</v>
      </c>
      <c r="CY31">
        <v>8.3650051826662505E-2</v>
      </c>
      <c r="CZ31">
        <v>6.5046526334808896E-2</v>
      </c>
      <c r="DA31">
        <v>0.25849998204861202</v>
      </c>
      <c r="DB31">
        <v>0.26009655639285301</v>
      </c>
      <c r="DC31" t="e">
        <v>#VALUE!</v>
      </c>
      <c r="DD31" t="e">
        <v>#VALUE!</v>
      </c>
      <c r="DE31" t="e">
        <v>#VALUE!</v>
      </c>
      <c r="DF31" t="e">
        <v>#VALUE!</v>
      </c>
      <c r="DG31" t="e">
        <v>#VALUE!</v>
      </c>
      <c r="DH31">
        <v>6.2099322386805697E-2</v>
      </c>
      <c r="DI31">
        <v>6.91022167263734E-2</v>
      </c>
      <c r="DJ31">
        <v>5.7819134519830201E-2</v>
      </c>
      <c r="DK31">
        <v>4.3083330341435397E-2</v>
      </c>
      <c r="DL31" t="e">
        <v>#VALUE!</v>
      </c>
      <c r="DM31">
        <v>1.4794250333327199</v>
      </c>
      <c r="DN31">
        <v>1.66209016020803</v>
      </c>
      <c r="DO31">
        <v>1.6514590297226499</v>
      </c>
      <c r="DP31">
        <v>1.5474096147632199</v>
      </c>
      <c r="DQ31">
        <v>1.10095665651221</v>
      </c>
      <c r="DR31" t="e">
        <v>#VALUE!</v>
      </c>
      <c r="DS31" t="e">
        <v>#VALUE!</v>
      </c>
      <c r="DT31" t="e">
        <v>#VALUE!</v>
      </c>
      <c r="DU31" t="e">
        <v>#VALUE!</v>
      </c>
      <c r="DV31" t="e">
        <v>#VALUE!</v>
      </c>
      <c r="DW31" t="e">
        <v>#VALUE!</v>
      </c>
      <c r="DX31" t="e">
        <v>#VALUE!</v>
      </c>
      <c r="DY31" t="e">
        <v>#VALUE!</v>
      </c>
      <c r="DZ31" t="e">
        <v>#VALUE!</v>
      </c>
      <c r="EA31" t="e">
        <v>#VALUE!</v>
      </c>
      <c r="EB31" t="e">
        <v>#VALUE!</v>
      </c>
      <c r="EC31" t="e">
        <v>#VALUE!</v>
      </c>
      <c r="ED31" t="e">
        <v>#VALUE!</v>
      </c>
      <c r="EE31" t="e">
        <v>#VALUE!</v>
      </c>
      <c r="EF31" t="e">
        <v>#VALUE!</v>
      </c>
      <c r="EG31">
        <v>0.452959763291995</v>
      </c>
      <c r="EH31">
        <v>0.49098943463475803</v>
      </c>
      <c r="EI31">
        <v>0.38305176619387499</v>
      </c>
      <c r="EJ31">
        <v>0.40929163824363601</v>
      </c>
      <c r="EK31">
        <v>0.224466891133558</v>
      </c>
      <c r="EL31">
        <v>4.7487717119322002E-2</v>
      </c>
      <c r="EM31">
        <v>8.7287010601734799E-2</v>
      </c>
      <c r="EN31">
        <v>0.18429849128195899</v>
      </c>
      <c r="EO31">
        <v>0.229777761820989</v>
      </c>
      <c r="EP31">
        <v>0.12826679493346199</v>
      </c>
      <c r="EQ31">
        <v>0.15342185530857899</v>
      </c>
      <c r="ER31">
        <v>0.200032732628976</v>
      </c>
      <c r="ES31">
        <v>0.213208058541874</v>
      </c>
      <c r="ET31">
        <v>9.6937493268229605E-2</v>
      </c>
      <c r="EU31">
        <v>7.1259330518589806E-2</v>
      </c>
      <c r="EV31" t="e">
        <v>#VALUE!</v>
      </c>
      <c r="EW31" t="e">
        <v>#VALUE!</v>
      </c>
      <c r="EX31" t="e">
        <v>#VALUE!</v>
      </c>
      <c r="EY31" t="e">
        <v>#VALUE!</v>
      </c>
      <c r="EZ31" t="e">
        <v>#VALUE!</v>
      </c>
      <c r="FA31" t="e">
        <v>#VALUE!</v>
      </c>
      <c r="FB31" t="e">
        <v>#VALUE!</v>
      </c>
      <c r="FC31" t="e">
        <v>#VALUE!</v>
      </c>
      <c r="FD31" t="e">
        <v>#VALUE!</v>
      </c>
      <c r="FE31" t="e">
        <v>#VALUE!</v>
      </c>
      <c r="FF31" t="e">
        <v>#VALUE!</v>
      </c>
      <c r="FG31" t="e">
        <v>#VALUE!</v>
      </c>
      <c r="FH31" t="e">
        <v>#VALUE!</v>
      </c>
      <c r="FI31" t="e">
        <v>#VALUE!</v>
      </c>
      <c r="FJ31" t="e">
        <v>#VALUE!</v>
      </c>
      <c r="FK31" t="e">
        <v>#VALUE!</v>
      </c>
      <c r="FL31" t="e">
        <v>#VALUE!</v>
      </c>
      <c r="FM31" t="e">
        <v>#VALUE!</v>
      </c>
      <c r="FN31" t="e">
        <v>#VALUE!</v>
      </c>
      <c r="FO31" t="e">
        <v>#VALUE!</v>
      </c>
      <c r="FP31" t="e">
        <v>#VALUE!</v>
      </c>
      <c r="FQ31" t="e">
        <v>#VALUE!</v>
      </c>
      <c r="FR31" t="e">
        <v>#VALUE!</v>
      </c>
      <c r="FS31" t="e">
        <v>#VALUE!</v>
      </c>
      <c r="FT31" t="e">
        <v>#VALUE!</v>
      </c>
      <c r="FU31" t="e">
        <v>#VALUE!</v>
      </c>
      <c r="FV31" t="e">
        <v>#VALUE!</v>
      </c>
      <c r="FW31" t="e">
        <v>#VALUE!</v>
      </c>
      <c r="FX31" t="e">
        <v>#VALUE!</v>
      </c>
      <c r="FY31" t="e">
        <v>#VALUE!</v>
      </c>
      <c r="FZ31" t="e">
        <v>#VALUE!</v>
      </c>
      <c r="GA31" t="e">
        <v>#VALUE!</v>
      </c>
      <c r="GB31" t="e">
        <v>#VALUE!</v>
      </c>
      <c r="GC31" t="e">
        <v>#VALUE!</v>
      </c>
      <c r="GD31" t="e">
        <v>#VALUE!</v>
      </c>
      <c r="GE31" t="e">
        <v>#VALUE!</v>
      </c>
      <c r="GF31" t="e">
        <v>#VALUE!</v>
      </c>
      <c r="GG31" t="e">
        <v>#VALUE!</v>
      </c>
      <c r="GH31" t="e">
        <v>#VALUE!</v>
      </c>
      <c r="GI31" t="e">
        <v>#VALUE!</v>
      </c>
      <c r="GJ31">
        <v>0.58446421069934795</v>
      </c>
      <c r="GK31">
        <v>0.61464603298721598</v>
      </c>
      <c r="GL31">
        <v>0.53482699430842895</v>
      </c>
      <c r="GM31">
        <v>0.47032635622733598</v>
      </c>
      <c r="GN31">
        <v>0.388363351326314</v>
      </c>
      <c r="GO31" t="e">
        <v>#VALUE!</v>
      </c>
      <c r="GP31" t="e">
        <v>#VALUE!</v>
      </c>
      <c r="GQ31" t="e">
        <v>#VALUE!</v>
      </c>
      <c r="GR31" t="e">
        <v>#VALUE!</v>
      </c>
      <c r="GS31" t="e">
        <v>#VALUE!</v>
      </c>
      <c r="GT31">
        <v>0.21186827637851399</v>
      </c>
      <c r="GU31">
        <v>0.243676237929843</v>
      </c>
      <c r="GV31">
        <v>0.25295871352425697</v>
      </c>
      <c r="GW31">
        <v>0.30158331239004799</v>
      </c>
      <c r="GX31">
        <v>0.26009655639285301</v>
      </c>
      <c r="GY31" t="e">
        <v>#VALUE!</v>
      </c>
      <c r="GZ31" t="e">
        <v>#VALUE!</v>
      </c>
      <c r="HA31" t="e">
        <v>#VALUE!</v>
      </c>
      <c r="HB31" t="e">
        <v>#VALUE!</v>
      </c>
      <c r="HC31" t="e">
        <v>#VALUE!</v>
      </c>
      <c r="HD31">
        <v>3.4556446457598899</v>
      </c>
      <c r="HE31">
        <v>3.9861068174792198</v>
      </c>
      <c r="HF31">
        <v>3.9967476736832599</v>
      </c>
      <c r="HG31">
        <v>4.22216637346067</v>
      </c>
      <c r="HH31">
        <v>3.7803074840111899</v>
      </c>
      <c r="HI31">
        <v>1.28582126353857</v>
      </c>
      <c r="HJ31">
        <v>1.4584204688039899</v>
      </c>
      <c r="HK31">
        <v>1.4201824916433301</v>
      </c>
      <c r="HL31">
        <v>1.26736796754389</v>
      </c>
      <c r="HM31">
        <v>0.85154899969714803</v>
      </c>
      <c r="HN31">
        <v>0.168033460576063</v>
      </c>
      <c r="HO31">
        <v>0.22185448527940901</v>
      </c>
      <c r="HP31">
        <v>0.249345017616768</v>
      </c>
      <c r="HQ31">
        <v>0.118479158438947</v>
      </c>
      <c r="HR31">
        <v>8.5511196622307703E-2</v>
      </c>
      <c r="HS31">
        <v>1.13970521086373</v>
      </c>
      <c r="HT31">
        <v>1.26202469495008</v>
      </c>
      <c r="HU31">
        <v>1.1744511699340501</v>
      </c>
      <c r="HV31">
        <v>1.1524790866334</v>
      </c>
      <c r="HW31">
        <v>0.77316373612669897</v>
      </c>
      <c r="HX31" t="e">
        <v>#VALUE!</v>
      </c>
      <c r="HY31">
        <v>65</v>
      </c>
      <c r="HZ31">
        <v>65.384615384615387</v>
      </c>
      <c r="IA31" t="e">
        <v>#VALUE!</v>
      </c>
      <c r="IB31" t="e">
        <v>#VALUE!</v>
      </c>
    </row>
    <row r="32" spans="1:236" x14ac:dyDescent="0.3">
      <c r="A32" s="38" t="s">
        <v>49</v>
      </c>
      <c r="B32">
        <v>1.91740229341235</v>
      </c>
      <c r="C32">
        <v>1.47576970613736</v>
      </c>
      <c r="D32">
        <v>1.9390215495804</v>
      </c>
      <c r="E32">
        <v>1.8473208933958301</v>
      </c>
      <c r="F32">
        <v>1.74764068507515</v>
      </c>
      <c r="G32" t="e">
        <v>#VALUE!</v>
      </c>
      <c r="H32" t="e">
        <v>#VALUE!</v>
      </c>
      <c r="I32" t="e">
        <v>#VALUE!</v>
      </c>
      <c r="J32" t="e">
        <v>#VALUE!</v>
      </c>
      <c r="K32" t="e">
        <v>#VALUE!</v>
      </c>
      <c r="L32" t="e">
        <v>#VALUE!</v>
      </c>
      <c r="M32" t="e">
        <v>#VALUE!</v>
      </c>
      <c r="N32" t="e">
        <v>#VALUE!</v>
      </c>
      <c r="O32" t="e">
        <v>#VALUE!</v>
      </c>
      <c r="P32" t="e">
        <v>#VALUE!</v>
      </c>
      <c r="Q32">
        <v>2.0126582278481</v>
      </c>
      <c r="R32">
        <v>2.34426229508197</v>
      </c>
      <c r="S32">
        <v>2.2631578947368398</v>
      </c>
      <c r="T32">
        <v>1.8510638297872299</v>
      </c>
      <c r="U32">
        <v>2</v>
      </c>
      <c r="V32">
        <v>142.34567901234601</v>
      </c>
      <c r="W32">
        <v>124.62857142857099</v>
      </c>
      <c r="X32">
        <v>95.940476190476204</v>
      </c>
      <c r="Y32">
        <v>76.160714285714306</v>
      </c>
      <c r="Z32">
        <v>37.872340425531902</v>
      </c>
      <c r="AA32">
        <v>53.086419753086403</v>
      </c>
      <c r="AB32">
        <v>54.285714285714299</v>
      </c>
      <c r="AC32">
        <v>55.952380952380999</v>
      </c>
      <c r="AD32">
        <v>39.285714285714299</v>
      </c>
      <c r="AE32">
        <v>48.936170212766001</v>
      </c>
      <c r="AF32" t="e">
        <v>#VALUE!</v>
      </c>
      <c r="AG32" t="e">
        <v>#VALUE!</v>
      </c>
      <c r="AH32" t="e">
        <v>#VALUE!</v>
      </c>
      <c r="AI32" t="e">
        <v>#VALUE!</v>
      </c>
      <c r="AJ32" t="e">
        <v>#VALUE!</v>
      </c>
      <c r="AK32">
        <v>0.45870668040195101</v>
      </c>
      <c r="AL32">
        <v>0.34724901612778802</v>
      </c>
      <c r="AM32">
        <v>0.37825962365077798</v>
      </c>
      <c r="AN32">
        <v>0.39401401780640299</v>
      </c>
      <c r="AO32">
        <v>0.38922884036003702</v>
      </c>
      <c r="AP32" t="e">
        <v>#VALUE!</v>
      </c>
      <c r="AQ32">
        <v>0</v>
      </c>
      <c r="AR32">
        <v>62.5</v>
      </c>
      <c r="AS32">
        <v>61.904760000000003</v>
      </c>
      <c r="AT32">
        <v>91.666669999999996</v>
      </c>
      <c r="AU32" t="e">
        <v>#VALUE!</v>
      </c>
      <c r="AV32">
        <v>0</v>
      </c>
      <c r="AW32">
        <v>0</v>
      </c>
      <c r="AX32">
        <v>12.5</v>
      </c>
      <c r="AY32">
        <v>50</v>
      </c>
      <c r="AZ32" t="e">
        <v>#VALUE!</v>
      </c>
      <c r="BA32">
        <v>100</v>
      </c>
      <c r="BB32">
        <v>100</v>
      </c>
      <c r="BC32">
        <v>87.5</v>
      </c>
      <c r="BD32">
        <v>50</v>
      </c>
      <c r="BE32" t="e">
        <v>#VALUE!</v>
      </c>
      <c r="BF32">
        <v>0</v>
      </c>
      <c r="BG32">
        <v>0</v>
      </c>
      <c r="BH32">
        <v>0</v>
      </c>
      <c r="BI32">
        <v>0</v>
      </c>
      <c r="BJ32" t="e">
        <v>#VALUE!</v>
      </c>
      <c r="BK32">
        <v>100</v>
      </c>
      <c r="BL32">
        <v>100</v>
      </c>
      <c r="BM32">
        <v>100</v>
      </c>
      <c r="BN32">
        <v>100</v>
      </c>
      <c r="BO32">
        <v>4.0000777468949797</v>
      </c>
      <c r="BP32">
        <v>3.5650898989119502</v>
      </c>
      <c r="BQ32">
        <v>3.7023593466424698</v>
      </c>
      <c r="BR32">
        <v>3.7582875544610701</v>
      </c>
      <c r="BS32">
        <v>2.98284024775913</v>
      </c>
      <c r="BT32">
        <v>5.3023382378666204</v>
      </c>
      <c r="BU32">
        <v>4.9155027394089004</v>
      </c>
      <c r="BV32">
        <v>5.1236985385423601</v>
      </c>
      <c r="BW32">
        <v>5.2472059102102699</v>
      </c>
      <c r="BX32">
        <v>4.4948445891577302</v>
      </c>
      <c r="BY32">
        <v>6.8028533110458902</v>
      </c>
      <c r="BZ32">
        <v>6.3160737711243096</v>
      </c>
      <c r="CA32">
        <v>6.4189511892253304</v>
      </c>
      <c r="CB32">
        <v>6.73612426595946</v>
      </c>
      <c r="CC32">
        <v>5.8272048503901601</v>
      </c>
      <c r="CD32">
        <v>6.8028533110458902</v>
      </c>
      <c r="CE32">
        <v>6.3160737711243096</v>
      </c>
      <c r="CF32">
        <v>6.4074887763874298</v>
      </c>
      <c r="CG32">
        <v>6.7133926880090904</v>
      </c>
      <c r="CH32">
        <v>5.6625311102378397</v>
      </c>
      <c r="CI32" t="e">
        <v>#VALUE!</v>
      </c>
      <c r="CJ32">
        <v>0.100316382436916</v>
      </c>
      <c r="CK32">
        <v>0.56165822905721696</v>
      </c>
      <c r="CL32">
        <v>0.49251752225800299</v>
      </c>
      <c r="CM32">
        <v>1.31364733621512</v>
      </c>
      <c r="CN32" t="e">
        <v>#VALUE!</v>
      </c>
      <c r="CO32" t="e">
        <v>#VALUE!</v>
      </c>
      <c r="CP32" t="e">
        <v>#VALUE!</v>
      </c>
      <c r="CQ32" t="e">
        <v>#VALUE!</v>
      </c>
      <c r="CR32" t="e">
        <v>#VALUE!</v>
      </c>
      <c r="CS32">
        <v>3.4208633792687899</v>
      </c>
      <c r="CT32">
        <v>2.9901998611003902</v>
      </c>
      <c r="CU32">
        <v>3.1636259432610601</v>
      </c>
      <c r="CV32">
        <v>3.1786323167266501</v>
      </c>
      <c r="CW32">
        <v>2.3316304571567601</v>
      </c>
      <c r="CX32">
        <v>0.116620342475072</v>
      </c>
      <c r="CY32">
        <v>8.8741415232656801E-2</v>
      </c>
      <c r="CZ32">
        <v>6.8774477027414294E-2</v>
      </c>
      <c r="DA32">
        <v>5.3040348550861899E-2</v>
      </c>
      <c r="DB32" t="e">
        <v>#VALUE!</v>
      </c>
      <c r="DC32" t="e">
        <v>#VALUE!</v>
      </c>
      <c r="DD32" t="e">
        <v>#VALUE!</v>
      </c>
      <c r="DE32" t="e">
        <v>#VALUE!</v>
      </c>
      <c r="DF32" t="e">
        <v>#VALUE!</v>
      </c>
      <c r="DG32" t="e">
        <v>#VALUE!</v>
      </c>
      <c r="DH32" t="e">
        <v>#VALUE!</v>
      </c>
      <c r="DI32" t="e">
        <v>#VALUE!</v>
      </c>
      <c r="DJ32" t="e">
        <v>#VALUE!</v>
      </c>
      <c r="DK32" t="e">
        <v>#VALUE!</v>
      </c>
      <c r="DL32" t="e">
        <v>#VALUE!</v>
      </c>
      <c r="DM32">
        <v>1.03792104802814</v>
      </c>
      <c r="DN32">
        <v>0.956863955552126</v>
      </c>
      <c r="DO32">
        <v>0.98958830833890499</v>
      </c>
      <c r="DP32">
        <v>0.98124644819094498</v>
      </c>
      <c r="DQ32">
        <v>0.658694960609293</v>
      </c>
      <c r="DR32" t="e">
        <v>#VALUE!</v>
      </c>
      <c r="DS32" t="e">
        <v>#VALUE!</v>
      </c>
      <c r="DT32" t="e">
        <v>#VALUE!</v>
      </c>
      <c r="DU32" t="e">
        <v>#VALUE!</v>
      </c>
      <c r="DV32" t="e">
        <v>#VALUE!</v>
      </c>
      <c r="DW32" t="e">
        <v>#VALUE!</v>
      </c>
      <c r="DX32" t="e">
        <v>#VALUE!</v>
      </c>
      <c r="DY32" t="e">
        <v>#VALUE!</v>
      </c>
      <c r="DZ32" t="e">
        <v>#VALUE!</v>
      </c>
      <c r="EA32" t="e">
        <v>#VALUE!</v>
      </c>
      <c r="EB32" t="e">
        <v>#VALUE!</v>
      </c>
      <c r="EC32" t="e">
        <v>#VALUE!</v>
      </c>
      <c r="ED32">
        <v>4.5849651351609497E-2</v>
      </c>
      <c r="EE32" t="e">
        <v>#VALUE!</v>
      </c>
      <c r="EF32" t="e">
        <v>#VALUE!</v>
      </c>
      <c r="EG32">
        <v>0.268226787692667</v>
      </c>
      <c r="EH32">
        <v>0.33953237132494801</v>
      </c>
      <c r="EI32">
        <v>0.34005158085777099</v>
      </c>
      <c r="EJ32">
        <v>0.30308770600492502</v>
      </c>
      <c r="EK32">
        <v>0.22455510020771299</v>
      </c>
      <c r="EL32" t="e">
        <v>#VALUE!</v>
      </c>
      <c r="EM32" t="e">
        <v>#VALUE!</v>
      </c>
      <c r="EN32" t="e">
        <v>#VALUE!</v>
      </c>
      <c r="EO32" t="e">
        <v>#VALUE!</v>
      </c>
      <c r="EP32" t="e">
        <v>#VALUE!</v>
      </c>
      <c r="EQ32">
        <v>7.7746894983381595E-2</v>
      </c>
      <c r="ER32">
        <v>0.100316382436916</v>
      </c>
      <c r="ES32">
        <v>0.126086541216926</v>
      </c>
      <c r="ET32">
        <v>7.9560522826292904E-2</v>
      </c>
      <c r="EU32" t="e">
        <v>#VALUE!</v>
      </c>
      <c r="EV32" t="e">
        <v>#VALUE!</v>
      </c>
      <c r="EW32" t="e">
        <v>#VALUE!</v>
      </c>
      <c r="EX32" t="e">
        <v>#VALUE!</v>
      </c>
      <c r="EY32" t="e">
        <v>#VALUE!</v>
      </c>
      <c r="EZ32" t="e">
        <v>#VALUE!</v>
      </c>
      <c r="FA32" t="e">
        <v>#VALUE!</v>
      </c>
      <c r="FB32" t="e">
        <v>#VALUE!</v>
      </c>
      <c r="FC32" t="e">
        <v>#VALUE!</v>
      </c>
      <c r="FD32" t="e">
        <v>#VALUE!</v>
      </c>
      <c r="FE32" t="e">
        <v>#VALUE!</v>
      </c>
      <c r="FF32" t="e">
        <v>#VALUE!</v>
      </c>
      <c r="FG32" t="e">
        <v>#VALUE!</v>
      </c>
      <c r="FH32" t="e">
        <v>#VALUE!</v>
      </c>
      <c r="FI32" t="e">
        <v>#VALUE!</v>
      </c>
      <c r="FJ32" t="e">
        <v>#VALUE!</v>
      </c>
      <c r="FK32" t="e">
        <v>#VALUE!</v>
      </c>
      <c r="FL32" t="e">
        <v>#VALUE!</v>
      </c>
      <c r="FM32" t="e">
        <v>#VALUE!</v>
      </c>
      <c r="FN32" t="e">
        <v>#VALUE!</v>
      </c>
      <c r="FO32" t="e">
        <v>#VALUE!</v>
      </c>
      <c r="FP32" t="e">
        <v>#VALUE!</v>
      </c>
      <c r="FQ32" t="e">
        <v>#VALUE!</v>
      </c>
      <c r="FR32" t="e">
        <v>#VALUE!</v>
      </c>
      <c r="FS32" t="e">
        <v>#VALUE!</v>
      </c>
      <c r="FT32" t="e">
        <v>#VALUE!</v>
      </c>
      <c r="FU32" t="e">
        <v>#VALUE!</v>
      </c>
      <c r="FV32" t="e">
        <v>#VALUE!</v>
      </c>
      <c r="FW32" t="e">
        <v>#VALUE!</v>
      </c>
      <c r="FX32" t="e">
        <v>#VALUE!</v>
      </c>
      <c r="FY32" t="e">
        <v>#VALUE!</v>
      </c>
      <c r="FZ32" t="e">
        <v>#VALUE!</v>
      </c>
      <c r="GA32" t="e">
        <v>#VALUE!</v>
      </c>
      <c r="GB32" t="e">
        <v>#VALUE!</v>
      </c>
      <c r="GC32" t="e">
        <v>#VALUE!</v>
      </c>
      <c r="GD32" t="e">
        <v>#VALUE!</v>
      </c>
      <c r="GE32" t="e">
        <v>#VALUE!</v>
      </c>
      <c r="GF32">
        <v>5.0158191218458201E-2</v>
      </c>
      <c r="GG32" t="e">
        <v>#VALUE!</v>
      </c>
      <c r="GH32" t="e">
        <v>#VALUE!</v>
      </c>
      <c r="GI32" t="e">
        <v>#VALUE!</v>
      </c>
      <c r="GJ32">
        <v>0.42372057765943</v>
      </c>
      <c r="GK32">
        <v>0.40126552974766599</v>
      </c>
      <c r="GL32">
        <v>0.41264686216448598</v>
      </c>
      <c r="GM32">
        <v>0.51146050388331099</v>
      </c>
      <c r="GN32">
        <v>0.34431782031849401</v>
      </c>
      <c r="GO32">
        <v>0.13605706622091801</v>
      </c>
      <c r="GP32" t="e">
        <v>#VALUE!</v>
      </c>
      <c r="GQ32" t="e">
        <v>#VALUE!</v>
      </c>
      <c r="GR32" t="e">
        <v>#VALUE!</v>
      </c>
      <c r="GS32" t="e">
        <v>#VALUE!</v>
      </c>
      <c r="GT32" t="e">
        <v>#VALUE!</v>
      </c>
      <c r="GU32" t="e">
        <v>#VALUE!</v>
      </c>
      <c r="GV32" t="e">
        <v>#VALUE!</v>
      </c>
      <c r="GW32" t="e">
        <v>#VALUE!</v>
      </c>
      <c r="GX32" t="e">
        <v>#VALUE!</v>
      </c>
      <c r="GY32" t="e">
        <v>#VALUE!</v>
      </c>
      <c r="GZ32" t="e">
        <v>#VALUE!</v>
      </c>
      <c r="HA32" t="e">
        <v>#VALUE!</v>
      </c>
      <c r="HB32" t="e">
        <v>#VALUE!</v>
      </c>
      <c r="HC32" t="e">
        <v>#VALUE!</v>
      </c>
      <c r="HD32">
        <v>3.4403001030146401</v>
      </c>
      <c r="HE32">
        <v>3.02106644031175</v>
      </c>
      <c r="HF32">
        <v>3.18655076893686</v>
      </c>
      <c r="HG32">
        <v>3.1937867020269</v>
      </c>
      <c r="HH32">
        <v>2.34285821216714</v>
      </c>
      <c r="HI32">
        <v>1.0806818402689999</v>
      </c>
      <c r="HJ32">
        <v>0.99158885716490497</v>
      </c>
      <c r="HK32">
        <v>1.00105072117681</v>
      </c>
      <c r="HL32">
        <v>1.0153438151165</v>
      </c>
      <c r="HM32">
        <v>0.66992271561967898</v>
      </c>
      <c r="HN32">
        <v>0.101070963478396</v>
      </c>
      <c r="HO32">
        <v>0.13504128404969501</v>
      </c>
      <c r="HP32">
        <v>0.17575699684783599</v>
      </c>
      <c r="HQ32">
        <v>0.12123508240197001</v>
      </c>
      <c r="HR32">
        <v>3.7425850034618902E-2</v>
      </c>
      <c r="HS32">
        <v>0.870765223813874</v>
      </c>
      <c r="HT32">
        <v>0.84883092831236995</v>
      </c>
      <c r="HU32">
        <v>0.84057694144617401</v>
      </c>
      <c r="HV32">
        <v>0.90547452168971398</v>
      </c>
      <c r="HW32">
        <v>0.63623945058852105</v>
      </c>
      <c r="HX32">
        <v>54.320987654320987</v>
      </c>
      <c r="HY32">
        <v>55.714285714285715</v>
      </c>
      <c r="HZ32">
        <v>57.142857142857139</v>
      </c>
      <c r="IA32">
        <v>39.285714285714285</v>
      </c>
      <c r="IB32">
        <v>48.936170212765958</v>
      </c>
    </row>
    <row r="33" spans="1:236" x14ac:dyDescent="0.3">
      <c r="A33" t="s">
        <v>737</v>
      </c>
      <c r="B33" t="e">
        <v>#VALUE!</v>
      </c>
      <c r="C33" t="e">
        <v>#VALUE!</v>
      </c>
      <c r="D33" t="e">
        <v>#VALUE!</v>
      </c>
      <c r="E33" t="e">
        <v>#VALUE!</v>
      </c>
      <c r="F33" t="e">
        <v>#VALUE!</v>
      </c>
      <c r="G33" t="e">
        <v>#VALUE!</v>
      </c>
      <c r="H33" t="e">
        <v>#VALUE!</v>
      </c>
      <c r="I33" t="e">
        <v>#VALUE!</v>
      </c>
      <c r="J33" t="e">
        <v>#VALUE!</v>
      </c>
      <c r="K33" t="e">
        <v>#VALUE!</v>
      </c>
      <c r="L33" t="e">
        <v>#VALUE!</v>
      </c>
      <c r="M33" t="e">
        <v>#VALUE!</v>
      </c>
      <c r="N33" t="e">
        <v>#VALUE!</v>
      </c>
      <c r="O33" t="e">
        <v>#VALUE!</v>
      </c>
      <c r="P33" t="e">
        <v>#VALUE!</v>
      </c>
      <c r="Q33" t="e">
        <v>#VALUE!</v>
      </c>
      <c r="R33" t="e">
        <v>#VALUE!</v>
      </c>
      <c r="S33" t="e">
        <v>#VALUE!</v>
      </c>
      <c r="T33" t="e">
        <v>#VALUE!</v>
      </c>
      <c r="U33" t="e">
        <v>#VALUE!</v>
      </c>
      <c r="V33" t="e">
        <v>#VALUE!</v>
      </c>
      <c r="W33" t="e">
        <v>#VALUE!</v>
      </c>
      <c r="X33" t="e">
        <v>#VALUE!</v>
      </c>
      <c r="Y33" t="e">
        <v>#VALUE!</v>
      </c>
      <c r="Z33" t="e">
        <v>#VALUE!</v>
      </c>
      <c r="AA33" t="e">
        <v>#VALUE!</v>
      </c>
      <c r="AB33" t="e">
        <v>#VALUE!</v>
      </c>
      <c r="AC33" t="e">
        <v>#VALUE!</v>
      </c>
      <c r="AD33" t="e">
        <v>#VALUE!</v>
      </c>
      <c r="AE33" t="e">
        <v>#VALUE!</v>
      </c>
      <c r="AF33" t="e">
        <v>#VALUE!</v>
      </c>
      <c r="AG33" t="e">
        <v>#VALUE!</v>
      </c>
      <c r="AH33" t="e">
        <v>#VALUE!</v>
      </c>
      <c r="AI33" t="e">
        <v>#VALUE!</v>
      </c>
      <c r="AJ33" t="e">
        <v>#VALUE!</v>
      </c>
      <c r="AK33" t="e">
        <v>#VALUE!</v>
      </c>
      <c r="AL33" t="e">
        <v>#VALUE!</v>
      </c>
      <c r="AM33" t="e">
        <v>#VALUE!</v>
      </c>
      <c r="AN33" t="e">
        <v>#VALUE!</v>
      </c>
      <c r="AO33" t="e">
        <v>#VALUE!</v>
      </c>
      <c r="AP33" t="e">
        <v>#VALUE!</v>
      </c>
      <c r="AQ33" t="e">
        <v>#VALUE!</v>
      </c>
      <c r="AR33" t="e">
        <v>#VALUE!</v>
      </c>
      <c r="AS33" t="e">
        <v>#VALUE!</v>
      </c>
      <c r="AT33" t="e">
        <v>#VALUE!</v>
      </c>
      <c r="AU33" t="e">
        <v>#VALUE!</v>
      </c>
      <c r="AV33" t="e">
        <v>#VALUE!</v>
      </c>
      <c r="AW33" t="e">
        <v>#VALUE!</v>
      </c>
      <c r="AX33" t="e">
        <v>#VALUE!</v>
      </c>
      <c r="AY33" t="e">
        <v>#VALUE!</v>
      </c>
      <c r="AZ33" t="e">
        <v>#VALUE!</v>
      </c>
      <c r="BA33" t="e">
        <v>#VALUE!</v>
      </c>
      <c r="BB33" t="e">
        <v>#VALUE!</v>
      </c>
      <c r="BC33" t="e">
        <v>#VALUE!</v>
      </c>
      <c r="BD33" t="e">
        <v>#VALUE!</v>
      </c>
      <c r="BE33" t="e">
        <v>#VALUE!</v>
      </c>
      <c r="BF33" t="e">
        <v>#VALUE!</v>
      </c>
      <c r="BG33" t="e">
        <v>#VALUE!</v>
      </c>
      <c r="BH33" t="e">
        <v>#VALUE!</v>
      </c>
      <c r="BI33" t="e">
        <v>#VALUE!</v>
      </c>
      <c r="BJ33" t="e">
        <v>#VALUE!</v>
      </c>
      <c r="BK33" t="e">
        <v>#VALUE!</v>
      </c>
      <c r="BL33" t="e">
        <v>#VALUE!</v>
      </c>
      <c r="BM33" t="e">
        <v>#VALUE!</v>
      </c>
      <c r="BN33" t="e">
        <v>#VALUE!</v>
      </c>
      <c r="BO33">
        <v>1000</v>
      </c>
      <c r="BP33">
        <v>1000</v>
      </c>
      <c r="BQ33">
        <v>1032.2580645161299</v>
      </c>
      <c r="BR33">
        <v>1032.2580645161299</v>
      </c>
      <c r="BS33">
        <v>1032.2580645161299</v>
      </c>
      <c r="BT33">
        <v>1000</v>
      </c>
      <c r="BU33">
        <v>1000</v>
      </c>
      <c r="BV33">
        <v>1032.2580645161299</v>
      </c>
      <c r="BW33">
        <v>1032.2580645161299</v>
      </c>
      <c r="BX33">
        <v>1032.2580645161299</v>
      </c>
      <c r="BY33">
        <v>1000</v>
      </c>
      <c r="BZ33">
        <v>1000</v>
      </c>
      <c r="CA33">
        <v>1032.2580645161299</v>
      </c>
      <c r="CB33">
        <v>1032.2580645161299</v>
      </c>
      <c r="CC33">
        <v>1032.2580645161299</v>
      </c>
      <c r="CD33">
        <v>1000</v>
      </c>
      <c r="CE33">
        <v>1000</v>
      </c>
      <c r="CF33">
        <v>1032.2580645161299</v>
      </c>
      <c r="CG33">
        <v>1032.2580645161299</v>
      </c>
      <c r="CH33">
        <v>1032.2580645161299</v>
      </c>
      <c r="CI33" t="e">
        <v>#VALUE!</v>
      </c>
      <c r="CJ33">
        <v>968.75</v>
      </c>
      <c r="CK33">
        <v>1032.2580645161299</v>
      </c>
      <c r="CL33">
        <v>1032.2580645161299</v>
      </c>
      <c r="CM33">
        <v>1032.2580645161299</v>
      </c>
      <c r="CN33" t="e">
        <v>#VALUE!</v>
      </c>
      <c r="CO33" t="e">
        <v>#VALUE!</v>
      </c>
      <c r="CP33">
        <v>290.322580645161</v>
      </c>
      <c r="CQ33">
        <v>419.35483870967698</v>
      </c>
      <c r="CR33">
        <v>387.09677419354801</v>
      </c>
      <c r="CS33">
        <v>1000</v>
      </c>
      <c r="CT33">
        <v>1000</v>
      </c>
      <c r="CU33">
        <v>1032.2580645161299</v>
      </c>
      <c r="CV33">
        <v>1032.2580645161299</v>
      </c>
      <c r="CW33">
        <v>1032.2580645161299</v>
      </c>
      <c r="CX33">
        <v>1000</v>
      </c>
      <c r="CY33">
        <v>1000</v>
      </c>
      <c r="CZ33">
        <v>1032.2580645161299</v>
      </c>
      <c r="DA33">
        <v>1032.2580645161299</v>
      </c>
      <c r="DB33">
        <v>1032.2580645161299</v>
      </c>
      <c r="DC33">
        <v>343.75</v>
      </c>
      <c r="DD33">
        <v>312.5</v>
      </c>
      <c r="DE33">
        <v>258.06451612903197</v>
      </c>
      <c r="DF33">
        <v>483.87096774193498</v>
      </c>
      <c r="DG33">
        <v>225.806451612903</v>
      </c>
      <c r="DH33">
        <v>875</v>
      </c>
      <c r="DI33">
        <v>906.25</v>
      </c>
      <c r="DJ33">
        <v>935.48387096774195</v>
      </c>
      <c r="DK33">
        <v>967.74193548387098</v>
      </c>
      <c r="DL33">
        <v>935.48387096774195</v>
      </c>
      <c r="DM33">
        <v>1000</v>
      </c>
      <c r="DN33">
        <v>1000</v>
      </c>
      <c r="DO33">
        <v>1032.2580645161299</v>
      </c>
      <c r="DP33">
        <v>1032.2580645161299</v>
      </c>
      <c r="DQ33">
        <v>1032.2580645161299</v>
      </c>
      <c r="DR33">
        <v>187.5</v>
      </c>
      <c r="DS33">
        <v>250</v>
      </c>
      <c r="DT33">
        <v>96.774193548387103</v>
      </c>
      <c r="DU33">
        <v>225.806451612903</v>
      </c>
      <c r="DV33">
        <v>129.03225806451599</v>
      </c>
      <c r="DW33">
        <v>656.25</v>
      </c>
      <c r="DX33">
        <v>750</v>
      </c>
      <c r="DY33">
        <v>741.93548387096803</v>
      </c>
      <c r="DZ33">
        <v>741.93548387096803</v>
      </c>
      <c r="EA33">
        <v>612.90322580645204</v>
      </c>
      <c r="EB33">
        <v>968.75</v>
      </c>
      <c r="EC33">
        <v>968.75</v>
      </c>
      <c r="ED33">
        <v>967.74193548387098</v>
      </c>
      <c r="EE33">
        <v>967.74193548387098</v>
      </c>
      <c r="EF33">
        <v>838.70967741935499</v>
      </c>
      <c r="EG33">
        <v>1000</v>
      </c>
      <c r="EH33">
        <v>1000</v>
      </c>
      <c r="EI33">
        <v>1032.2580645161299</v>
      </c>
      <c r="EJ33">
        <v>1032.2580645161299</v>
      </c>
      <c r="EK33">
        <v>1032.2580645161299</v>
      </c>
      <c r="EL33">
        <v>1000</v>
      </c>
      <c r="EM33">
        <v>937.5</v>
      </c>
      <c r="EN33">
        <v>1032.2580645161299</v>
      </c>
      <c r="EO33">
        <v>1032.2580645161299</v>
      </c>
      <c r="EP33">
        <v>1000</v>
      </c>
      <c r="EQ33">
        <v>968.75</v>
      </c>
      <c r="ER33">
        <v>1000</v>
      </c>
      <c r="ES33">
        <v>1032.2580645161299</v>
      </c>
      <c r="ET33">
        <v>1032.2580645161299</v>
      </c>
      <c r="EU33">
        <v>1000</v>
      </c>
      <c r="EV33">
        <v>906.25</v>
      </c>
      <c r="EW33">
        <v>906.25</v>
      </c>
      <c r="EX33">
        <v>838.70967741935499</v>
      </c>
      <c r="EY33">
        <v>677.41935483870998</v>
      </c>
      <c r="EZ33">
        <v>354.83870967741899</v>
      </c>
      <c r="FA33">
        <v>687.5</v>
      </c>
      <c r="FB33">
        <v>750</v>
      </c>
      <c r="FC33">
        <v>709.677419354839</v>
      </c>
      <c r="FD33">
        <v>612.90322580645204</v>
      </c>
      <c r="FE33">
        <v>451.61290322580601</v>
      </c>
      <c r="FF33">
        <v>843.75</v>
      </c>
      <c r="FG33">
        <v>687.5</v>
      </c>
      <c r="FH33">
        <v>774.19354838709705</v>
      </c>
      <c r="FI33">
        <v>870.96774193548401</v>
      </c>
      <c r="FJ33">
        <v>774.19354838709705</v>
      </c>
      <c r="FK33">
        <v>718.75</v>
      </c>
      <c r="FL33">
        <v>593.75</v>
      </c>
      <c r="FM33">
        <v>516.12903225806497</v>
      </c>
      <c r="FN33">
        <v>451.61290322580601</v>
      </c>
      <c r="FO33">
        <v>225.806451612903</v>
      </c>
      <c r="FP33">
        <v>250</v>
      </c>
      <c r="FQ33">
        <v>281.25</v>
      </c>
      <c r="FR33">
        <v>225.806451612903</v>
      </c>
      <c r="FS33">
        <v>129.03225806451599</v>
      </c>
      <c r="FT33">
        <v>96.774193548387103</v>
      </c>
      <c r="FU33">
        <v>218.75</v>
      </c>
      <c r="FV33">
        <v>343.75</v>
      </c>
      <c r="FW33">
        <v>258.06451612903197</v>
      </c>
      <c r="FX33">
        <v>193.54838709677401</v>
      </c>
      <c r="FY33" t="e">
        <v>#VALUE!</v>
      </c>
      <c r="FZ33">
        <v>687.5</v>
      </c>
      <c r="GA33">
        <v>750</v>
      </c>
      <c r="GB33">
        <v>612.90322580645204</v>
      </c>
      <c r="GC33">
        <v>741.93548387096803</v>
      </c>
      <c r="GD33">
        <v>677.41935483870998</v>
      </c>
      <c r="GE33">
        <v>843.75</v>
      </c>
      <c r="GF33">
        <v>937.5</v>
      </c>
      <c r="GG33">
        <v>1000</v>
      </c>
      <c r="GH33">
        <v>1032.2580645161299</v>
      </c>
      <c r="GI33">
        <v>935.48387096774195</v>
      </c>
      <c r="GJ33">
        <v>1000</v>
      </c>
      <c r="GK33">
        <v>1000</v>
      </c>
      <c r="GL33">
        <v>1032.2580645161299</v>
      </c>
      <c r="GM33">
        <v>1032.2580645161299</v>
      </c>
      <c r="GN33">
        <v>1000</v>
      </c>
      <c r="GO33">
        <v>1000</v>
      </c>
      <c r="GP33">
        <v>875</v>
      </c>
      <c r="GQ33">
        <v>935.48387096774195</v>
      </c>
      <c r="GR33">
        <v>935.48387096774195</v>
      </c>
      <c r="GS33">
        <v>774.19354838709705</v>
      </c>
      <c r="GT33">
        <v>718.75</v>
      </c>
      <c r="GU33">
        <v>781.25</v>
      </c>
      <c r="GV33">
        <v>741.93548387096803</v>
      </c>
      <c r="GW33">
        <v>741.93548387096803</v>
      </c>
      <c r="GX33">
        <v>870.96774193548401</v>
      </c>
      <c r="GY33">
        <v>156.25</v>
      </c>
      <c r="GZ33">
        <v>281.25</v>
      </c>
      <c r="HA33">
        <v>129.03225806451599</v>
      </c>
      <c r="HB33" t="e">
        <v>#VALUE!</v>
      </c>
      <c r="HC33" t="e">
        <v>#VALUE!</v>
      </c>
      <c r="HD33">
        <v>1000</v>
      </c>
      <c r="HE33">
        <v>1000</v>
      </c>
      <c r="HF33">
        <v>1032.2580645161299</v>
      </c>
      <c r="HG33">
        <v>1032.2580645161299</v>
      </c>
      <c r="HH33">
        <v>1032.2580645161299</v>
      </c>
      <c r="HI33">
        <v>1000</v>
      </c>
      <c r="HJ33">
        <v>1000</v>
      </c>
      <c r="HK33">
        <v>1032.2580645161299</v>
      </c>
      <c r="HL33">
        <v>1032.2580645161299</v>
      </c>
      <c r="HM33" t="e">
        <v>#VALUE!</v>
      </c>
      <c r="HN33">
        <v>968.75</v>
      </c>
      <c r="HO33">
        <v>1000</v>
      </c>
      <c r="HP33">
        <v>1032.2580645161299</v>
      </c>
      <c r="HQ33">
        <v>1032.2580645161299</v>
      </c>
      <c r="HR33">
        <v>1000</v>
      </c>
      <c r="HS33">
        <v>1000</v>
      </c>
      <c r="HT33">
        <v>1000</v>
      </c>
      <c r="HU33">
        <v>1032.2580645161299</v>
      </c>
      <c r="HV33">
        <v>1032.2580645161299</v>
      </c>
      <c r="HW33">
        <v>1032.2580645161299</v>
      </c>
      <c r="HX33" t="e">
        <v>#VALUE!</v>
      </c>
      <c r="HY33" t="e">
        <v>#VALUE!</v>
      </c>
      <c r="HZ33" t="e">
        <v>#VALUE!</v>
      </c>
      <c r="IA33" t="e">
        <v>#VALUE!</v>
      </c>
      <c r="IB33" t="e">
        <v>#VALUE!</v>
      </c>
    </row>
    <row r="34" spans="1:236" x14ac:dyDescent="0.3">
      <c r="A34" t="s">
        <v>738</v>
      </c>
      <c r="B34">
        <v>1000</v>
      </c>
      <c r="C34">
        <v>1000</v>
      </c>
      <c r="D34">
        <v>1000</v>
      </c>
      <c r="E34">
        <v>1000</v>
      </c>
      <c r="F34">
        <v>1000</v>
      </c>
      <c r="G34">
        <v>1000</v>
      </c>
      <c r="H34">
        <v>1000</v>
      </c>
      <c r="I34">
        <v>1000</v>
      </c>
      <c r="J34">
        <v>1000</v>
      </c>
      <c r="K34">
        <v>1000</v>
      </c>
      <c r="L34" t="e">
        <v>#VALUE!</v>
      </c>
      <c r="M34" t="e">
        <v>#VALUE!</v>
      </c>
      <c r="N34" t="e">
        <v>#VALUE!</v>
      </c>
      <c r="O34" t="e">
        <v>#VALUE!</v>
      </c>
      <c r="P34" t="e">
        <v>#VALUE!</v>
      </c>
      <c r="Q34">
        <v>32</v>
      </c>
      <c r="R34">
        <v>32</v>
      </c>
      <c r="S34">
        <v>32</v>
      </c>
      <c r="T34">
        <v>32</v>
      </c>
      <c r="U34">
        <v>31</v>
      </c>
      <c r="V34">
        <v>32</v>
      </c>
      <c r="W34">
        <v>32</v>
      </c>
      <c r="X34">
        <v>32</v>
      </c>
      <c r="Y34">
        <v>32</v>
      </c>
      <c r="Z34">
        <v>31</v>
      </c>
      <c r="AA34" t="e">
        <v>#VALUE!</v>
      </c>
      <c r="AB34" t="e">
        <v>#VALUE!</v>
      </c>
      <c r="AC34" t="e">
        <v>#VALUE!</v>
      </c>
      <c r="AD34" t="e">
        <v>#VALUE!</v>
      </c>
      <c r="AE34" t="e">
        <v>#VALUE!</v>
      </c>
      <c r="AF34" t="e">
        <v>#VALUE!</v>
      </c>
      <c r="AG34" t="e">
        <v>#VALUE!</v>
      </c>
      <c r="AH34" t="e">
        <v>#VALUE!</v>
      </c>
      <c r="AI34" t="e">
        <v>#VALUE!</v>
      </c>
      <c r="AJ34" t="e">
        <v>#VALUE!</v>
      </c>
      <c r="AK34" t="e">
        <v>#VALUE!</v>
      </c>
      <c r="AL34" t="e">
        <v>#VALUE!</v>
      </c>
      <c r="AM34" t="e">
        <v>#VALUE!</v>
      </c>
      <c r="AN34" t="e">
        <v>#VALUE!</v>
      </c>
      <c r="AO34" t="e">
        <v>#VALUE!</v>
      </c>
      <c r="AP34" t="e">
        <v>#VALUE!</v>
      </c>
      <c r="AQ34" t="e">
        <v>#VALUE!</v>
      </c>
      <c r="AR34" t="e">
        <v>#VALUE!</v>
      </c>
      <c r="AS34" t="e">
        <v>#VALUE!</v>
      </c>
      <c r="AT34" t="e">
        <v>#VALUE!</v>
      </c>
      <c r="AU34" t="e">
        <v>#VALUE!</v>
      </c>
      <c r="AV34" t="e">
        <v>#VALUE!</v>
      </c>
      <c r="AW34" t="e">
        <v>#VALUE!</v>
      </c>
      <c r="AX34" t="e">
        <v>#VALUE!</v>
      </c>
      <c r="AY34" t="e">
        <v>#VALUE!</v>
      </c>
      <c r="AZ34" t="e">
        <v>#VALUE!</v>
      </c>
      <c r="BA34" t="e">
        <v>#VALUE!</v>
      </c>
      <c r="BB34" t="e">
        <v>#VALUE!</v>
      </c>
      <c r="BC34" t="e">
        <v>#VALUE!</v>
      </c>
      <c r="BD34" t="e">
        <v>#VALUE!</v>
      </c>
      <c r="BE34" t="e">
        <v>#VALUE!</v>
      </c>
      <c r="BF34" t="e">
        <v>#VALUE!</v>
      </c>
      <c r="BG34" t="e">
        <v>#VALUE!</v>
      </c>
      <c r="BH34" t="e">
        <v>#VALUE!</v>
      </c>
      <c r="BI34" t="e">
        <v>#VALUE!</v>
      </c>
      <c r="BJ34" t="e">
        <v>#VALUE!</v>
      </c>
      <c r="BK34" t="e">
        <v>#VALUE!</v>
      </c>
      <c r="BL34" t="e">
        <v>#VALUE!</v>
      </c>
      <c r="BM34" t="e">
        <v>#VALUE!</v>
      </c>
      <c r="BN34" t="e">
        <v>#VALUE!</v>
      </c>
      <c r="BO34" t="e">
        <v>#VALUE!</v>
      </c>
      <c r="BP34" t="e">
        <v>#VALUE!</v>
      </c>
      <c r="BQ34" t="e">
        <v>#VALUE!</v>
      </c>
      <c r="BR34" t="e">
        <v>#VALUE!</v>
      </c>
      <c r="BS34" t="e">
        <v>#VALUE!</v>
      </c>
      <c r="BT34" t="e">
        <v>#VALUE!</v>
      </c>
      <c r="BU34" t="e">
        <v>#VALUE!</v>
      </c>
      <c r="BV34" t="e">
        <v>#VALUE!</v>
      </c>
      <c r="BW34" t="e">
        <v>#VALUE!</v>
      </c>
      <c r="BX34" t="e">
        <v>#VALUE!</v>
      </c>
      <c r="BY34" t="e">
        <v>#VALUE!</v>
      </c>
      <c r="BZ34" t="e">
        <v>#VALUE!</v>
      </c>
      <c r="CA34" t="e">
        <v>#VALUE!</v>
      </c>
      <c r="CB34" t="e">
        <v>#VALUE!</v>
      </c>
      <c r="CC34" t="e">
        <v>#VALUE!</v>
      </c>
      <c r="CD34" t="e">
        <v>#VALUE!</v>
      </c>
      <c r="CE34" t="e">
        <v>#VALUE!</v>
      </c>
      <c r="CF34" t="e">
        <v>#VALUE!</v>
      </c>
      <c r="CG34" t="e">
        <v>#VALUE!</v>
      </c>
      <c r="CH34" t="e">
        <v>#VALUE!</v>
      </c>
      <c r="CI34" t="e">
        <v>#VALUE!</v>
      </c>
      <c r="CJ34" t="e">
        <v>#VALUE!</v>
      </c>
      <c r="CK34" t="e">
        <v>#VALUE!</v>
      </c>
      <c r="CL34" t="e">
        <v>#VALUE!</v>
      </c>
      <c r="CM34" t="e">
        <v>#VALUE!</v>
      </c>
      <c r="CN34" t="e">
        <v>#VALUE!</v>
      </c>
      <c r="CO34" t="e">
        <v>#VALUE!</v>
      </c>
      <c r="CP34" t="e">
        <v>#VALUE!</v>
      </c>
      <c r="CQ34" t="e">
        <v>#VALUE!</v>
      </c>
      <c r="CR34" t="e">
        <v>#VALUE!</v>
      </c>
      <c r="CS34" t="e">
        <v>#VALUE!</v>
      </c>
      <c r="CT34" t="e">
        <v>#VALUE!</v>
      </c>
      <c r="CU34" t="e">
        <v>#VALUE!</v>
      </c>
      <c r="CV34" t="e">
        <v>#VALUE!</v>
      </c>
      <c r="CW34" t="e">
        <v>#VALUE!</v>
      </c>
      <c r="CX34" t="e">
        <v>#VALUE!</v>
      </c>
      <c r="CY34" t="e">
        <v>#VALUE!</v>
      </c>
      <c r="CZ34" t="e">
        <v>#VALUE!</v>
      </c>
      <c r="DA34" t="e">
        <v>#VALUE!</v>
      </c>
      <c r="DB34" t="e">
        <v>#VALUE!</v>
      </c>
      <c r="DC34" t="e">
        <v>#VALUE!</v>
      </c>
      <c r="DD34" t="e">
        <v>#VALUE!</v>
      </c>
      <c r="DE34" t="e">
        <v>#VALUE!</v>
      </c>
      <c r="DF34" t="e">
        <v>#VALUE!</v>
      </c>
      <c r="DG34" t="e">
        <v>#VALUE!</v>
      </c>
      <c r="DH34" t="e">
        <v>#VALUE!</v>
      </c>
      <c r="DI34" t="e">
        <v>#VALUE!</v>
      </c>
      <c r="DJ34" t="e">
        <v>#VALUE!</v>
      </c>
      <c r="DK34" t="e">
        <v>#VALUE!</v>
      </c>
      <c r="DL34" t="e">
        <v>#VALUE!</v>
      </c>
      <c r="DM34" t="e">
        <v>#VALUE!</v>
      </c>
      <c r="DN34" t="e">
        <v>#VALUE!</v>
      </c>
      <c r="DO34" t="e">
        <v>#VALUE!</v>
      </c>
      <c r="DP34" t="e">
        <v>#VALUE!</v>
      </c>
      <c r="DQ34" t="e">
        <v>#VALUE!</v>
      </c>
      <c r="DR34" t="e">
        <v>#VALUE!</v>
      </c>
      <c r="DS34" t="e">
        <v>#VALUE!</v>
      </c>
      <c r="DT34" t="e">
        <v>#VALUE!</v>
      </c>
      <c r="DU34" t="e">
        <v>#VALUE!</v>
      </c>
      <c r="DV34" t="e">
        <v>#VALUE!</v>
      </c>
      <c r="DW34" t="e">
        <v>#VALUE!</v>
      </c>
      <c r="DX34" t="e">
        <v>#VALUE!</v>
      </c>
      <c r="DY34" t="e">
        <v>#VALUE!</v>
      </c>
      <c r="DZ34" t="e">
        <v>#VALUE!</v>
      </c>
      <c r="EA34" t="e">
        <v>#VALUE!</v>
      </c>
      <c r="EB34" t="e">
        <v>#VALUE!</v>
      </c>
      <c r="EC34" t="e">
        <v>#VALUE!</v>
      </c>
      <c r="ED34" t="e">
        <v>#VALUE!</v>
      </c>
      <c r="EE34" t="e">
        <v>#VALUE!</v>
      </c>
      <c r="EF34" t="e">
        <v>#VALUE!</v>
      </c>
      <c r="EG34" t="e">
        <v>#VALUE!</v>
      </c>
      <c r="EH34" t="e">
        <v>#VALUE!</v>
      </c>
      <c r="EI34" t="e">
        <v>#VALUE!</v>
      </c>
      <c r="EJ34" t="e">
        <v>#VALUE!</v>
      </c>
      <c r="EK34" t="e">
        <v>#VALUE!</v>
      </c>
      <c r="EL34" t="e">
        <v>#VALUE!</v>
      </c>
      <c r="EM34" t="e">
        <v>#VALUE!</v>
      </c>
      <c r="EN34" t="e">
        <v>#VALUE!</v>
      </c>
      <c r="EO34" t="e">
        <v>#VALUE!</v>
      </c>
      <c r="EP34" t="e">
        <v>#VALUE!</v>
      </c>
      <c r="EQ34" t="e">
        <v>#VALUE!</v>
      </c>
      <c r="ER34" t="e">
        <v>#VALUE!</v>
      </c>
      <c r="ES34" t="e">
        <v>#VALUE!</v>
      </c>
      <c r="ET34" t="e">
        <v>#VALUE!</v>
      </c>
      <c r="EU34" t="e">
        <v>#VALUE!</v>
      </c>
      <c r="EV34" t="e">
        <v>#VALUE!</v>
      </c>
      <c r="EW34" t="e">
        <v>#VALUE!</v>
      </c>
      <c r="EX34" t="e">
        <v>#VALUE!</v>
      </c>
      <c r="EY34" t="e">
        <v>#VALUE!</v>
      </c>
      <c r="EZ34" t="e">
        <v>#VALUE!</v>
      </c>
      <c r="FA34" t="e">
        <v>#VALUE!</v>
      </c>
      <c r="FB34" t="e">
        <v>#VALUE!</v>
      </c>
      <c r="FC34" t="e">
        <v>#VALUE!</v>
      </c>
      <c r="FD34" t="e">
        <v>#VALUE!</v>
      </c>
      <c r="FE34" t="e">
        <v>#VALUE!</v>
      </c>
      <c r="FF34" t="e">
        <v>#VALUE!</v>
      </c>
      <c r="FG34" t="e">
        <v>#VALUE!</v>
      </c>
      <c r="FH34" t="e">
        <v>#VALUE!</v>
      </c>
      <c r="FI34" t="e">
        <v>#VALUE!</v>
      </c>
      <c r="FJ34" t="e">
        <v>#VALUE!</v>
      </c>
      <c r="FK34" t="e">
        <v>#VALUE!</v>
      </c>
      <c r="FL34" t="e">
        <v>#VALUE!</v>
      </c>
      <c r="FM34" t="e">
        <v>#VALUE!</v>
      </c>
      <c r="FN34" t="e">
        <v>#VALUE!</v>
      </c>
      <c r="FO34" t="e">
        <v>#VALUE!</v>
      </c>
      <c r="FP34" t="e">
        <v>#VALUE!</v>
      </c>
      <c r="FQ34" t="e">
        <v>#VALUE!</v>
      </c>
      <c r="FR34" t="e">
        <v>#VALUE!</v>
      </c>
      <c r="FS34" t="e">
        <v>#VALUE!</v>
      </c>
      <c r="FT34" t="e">
        <v>#VALUE!</v>
      </c>
      <c r="FU34" t="e">
        <v>#VALUE!</v>
      </c>
      <c r="FV34" t="e">
        <v>#VALUE!</v>
      </c>
      <c r="FW34" t="e">
        <v>#VALUE!</v>
      </c>
      <c r="FX34" t="e">
        <v>#VALUE!</v>
      </c>
      <c r="FY34" t="e">
        <v>#VALUE!</v>
      </c>
      <c r="FZ34" t="e">
        <v>#VALUE!</v>
      </c>
      <c r="GA34" t="e">
        <v>#VALUE!</v>
      </c>
      <c r="GB34" t="e">
        <v>#VALUE!</v>
      </c>
      <c r="GC34" t="e">
        <v>#VALUE!</v>
      </c>
      <c r="GD34" t="e">
        <v>#VALUE!</v>
      </c>
      <c r="GE34" t="e">
        <v>#VALUE!</v>
      </c>
      <c r="GF34" t="e">
        <v>#VALUE!</v>
      </c>
      <c r="GG34" t="e">
        <v>#VALUE!</v>
      </c>
      <c r="GH34" t="e">
        <v>#VALUE!</v>
      </c>
      <c r="GI34" t="e">
        <v>#VALUE!</v>
      </c>
      <c r="GJ34" t="e">
        <v>#VALUE!</v>
      </c>
      <c r="GK34" t="e">
        <v>#VALUE!</v>
      </c>
      <c r="GL34" t="e">
        <v>#VALUE!</v>
      </c>
      <c r="GM34" t="e">
        <v>#VALUE!</v>
      </c>
      <c r="GN34" t="e">
        <v>#VALUE!</v>
      </c>
      <c r="GO34" t="e">
        <v>#VALUE!</v>
      </c>
      <c r="GP34" t="e">
        <v>#VALUE!</v>
      </c>
      <c r="GQ34" t="e">
        <v>#VALUE!</v>
      </c>
      <c r="GR34" t="e">
        <v>#VALUE!</v>
      </c>
      <c r="GS34" t="e">
        <v>#VALUE!</v>
      </c>
      <c r="GT34" t="e">
        <v>#VALUE!</v>
      </c>
      <c r="GU34" t="e">
        <v>#VALUE!</v>
      </c>
      <c r="GV34" t="e">
        <v>#VALUE!</v>
      </c>
      <c r="GW34" t="e">
        <v>#VALUE!</v>
      </c>
      <c r="GX34" t="e">
        <v>#VALUE!</v>
      </c>
      <c r="GY34" t="e">
        <v>#VALUE!</v>
      </c>
      <c r="GZ34" t="e">
        <v>#VALUE!</v>
      </c>
      <c r="HA34" t="e">
        <v>#VALUE!</v>
      </c>
      <c r="HB34" t="e">
        <v>#VALUE!</v>
      </c>
      <c r="HC34" t="e">
        <v>#VALUE!</v>
      </c>
      <c r="HD34" t="e">
        <v>#VALUE!</v>
      </c>
      <c r="HE34" t="e">
        <v>#VALUE!</v>
      </c>
      <c r="HF34" t="e">
        <v>#VALUE!</v>
      </c>
      <c r="HG34" t="e">
        <v>#VALUE!</v>
      </c>
      <c r="HH34" t="e">
        <v>#VALUE!</v>
      </c>
      <c r="HI34" t="e">
        <v>#VALUE!</v>
      </c>
      <c r="HJ34" t="e">
        <v>#VALUE!</v>
      </c>
      <c r="HK34" t="e">
        <v>#VALUE!</v>
      </c>
      <c r="HL34" t="e">
        <v>#VALUE!</v>
      </c>
      <c r="HM34" t="e">
        <v>#VALUE!</v>
      </c>
      <c r="HN34" t="e">
        <v>#VALUE!</v>
      </c>
      <c r="HO34" t="e">
        <v>#VALUE!</v>
      </c>
      <c r="HP34" t="e">
        <v>#VALUE!</v>
      </c>
      <c r="HQ34" t="e">
        <v>#VALUE!</v>
      </c>
      <c r="HR34" t="e">
        <v>#VALUE!</v>
      </c>
      <c r="HS34" t="e">
        <v>#VALUE!</v>
      </c>
      <c r="HT34" t="e">
        <v>#VALUE!</v>
      </c>
      <c r="HU34" t="e">
        <v>#VALUE!</v>
      </c>
      <c r="HV34" t="e">
        <v>#VALUE!</v>
      </c>
      <c r="HW34" t="e">
        <v>#VALUE!</v>
      </c>
      <c r="HX34" t="e">
        <v>#VALUE!</v>
      </c>
      <c r="HY34" t="e">
        <v>#VALUE!</v>
      </c>
      <c r="HZ34" t="e">
        <v>#VALUE!</v>
      </c>
      <c r="IA34" t="e">
        <v>#VALUE!</v>
      </c>
      <c r="IB34" t="e">
        <v>#VALUE!</v>
      </c>
    </row>
    <row r="35" spans="1:236" x14ac:dyDescent="0.3">
      <c r="A35" t="s">
        <v>54</v>
      </c>
      <c r="B35">
        <v>1.9969182014479301</v>
      </c>
      <c r="C35">
        <v>2.168423669544</v>
      </c>
      <c r="D35">
        <v>2.5229850658447002</v>
      </c>
      <c r="E35">
        <v>2.42849854811407</v>
      </c>
      <c r="F35">
        <v>2.0249843270782901</v>
      </c>
      <c r="G35">
        <v>0.10493520620507001</v>
      </c>
      <c r="H35">
        <v>0.107418744777538</v>
      </c>
      <c r="I35">
        <v>0.125680082777473</v>
      </c>
      <c r="J35">
        <v>0.118829529137991</v>
      </c>
      <c r="K35">
        <v>7.9048191042293395E-2</v>
      </c>
      <c r="L35">
        <v>9.34470725087243</v>
      </c>
      <c r="M35">
        <v>8.2641770401106491</v>
      </c>
      <c r="N35">
        <v>8.1283089380255404</v>
      </c>
      <c r="O35">
        <v>6.7883211678832103</v>
      </c>
      <c r="P35">
        <v>4.3587594300083801</v>
      </c>
      <c r="Q35">
        <v>2.88935456831517</v>
      </c>
      <c r="R35">
        <v>2.9352593108249199</v>
      </c>
      <c r="S35">
        <v>2.6062421185372</v>
      </c>
      <c r="T35">
        <v>2.2704697986577198</v>
      </c>
      <c r="U35">
        <v>1.9282680509674399</v>
      </c>
      <c r="V35">
        <v>193.96626599457201</v>
      </c>
      <c r="W35">
        <v>187.706200317965</v>
      </c>
      <c r="X35">
        <v>153.200869565217</v>
      </c>
      <c r="Y35">
        <v>109.622980798537</v>
      </c>
      <c r="Z35" t="e">
        <v>#VALUE!</v>
      </c>
      <c r="AA35">
        <v>46.374563784412601</v>
      </c>
      <c r="AB35">
        <v>45.786963434022297</v>
      </c>
      <c r="AC35">
        <v>46.231884057971001</v>
      </c>
      <c r="AD35">
        <v>44.498628466930803</v>
      </c>
      <c r="AE35">
        <v>36.378876781223802</v>
      </c>
      <c r="AF35">
        <v>5.8937572702597896</v>
      </c>
      <c r="AG35">
        <v>4.8648648648648596</v>
      </c>
      <c r="AH35">
        <v>4.0579710144927503</v>
      </c>
      <c r="AI35">
        <v>3.59646449253276</v>
      </c>
      <c r="AJ35">
        <v>2.9756915339480301</v>
      </c>
      <c r="AK35">
        <v>0.59217393488423165</v>
      </c>
      <c r="AL35">
        <v>0.61431257655664206</v>
      </c>
      <c r="AM35">
        <v>0.64280179295703277</v>
      </c>
      <c r="AN35">
        <v>0.65990857145484494</v>
      </c>
      <c r="AO35">
        <v>0.62809422897751144</v>
      </c>
      <c r="AP35">
        <v>38.866396680161905</v>
      </c>
      <c r="AQ35">
        <v>41.130092168199702</v>
      </c>
      <c r="AR35">
        <v>45.8785258649675</v>
      </c>
      <c r="AS35">
        <v>50.934765177008799</v>
      </c>
      <c r="AT35">
        <v>59.845491374416106</v>
      </c>
      <c r="AU35">
        <v>67.114095436241598</v>
      </c>
      <c r="AV35">
        <v>65.476191468254001</v>
      </c>
      <c r="AW35">
        <v>69.759207613314402</v>
      </c>
      <c r="AX35">
        <v>71.387561205741605</v>
      </c>
      <c r="AY35">
        <v>71.737954553329701</v>
      </c>
      <c r="AZ35">
        <v>32.885904563758402</v>
      </c>
      <c r="BA35">
        <v>33.730158788359802</v>
      </c>
      <c r="BB35">
        <v>27.478753031161503</v>
      </c>
      <c r="BC35">
        <v>27.272727222009603</v>
      </c>
      <c r="BD35">
        <v>25.825663206821904</v>
      </c>
      <c r="BE35">
        <v>5.4881009150072799</v>
      </c>
      <c r="BF35">
        <v>0.17632797167732001</v>
      </c>
      <c r="BG35">
        <v>1.41945081410773</v>
      </c>
      <c r="BH35">
        <v>0.97273397244411697</v>
      </c>
      <c r="BI35">
        <v>0.8976358065658061</v>
      </c>
      <c r="BJ35">
        <v>94.511899062651807</v>
      </c>
      <c r="BK35">
        <v>99.82367195944461</v>
      </c>
      <c r="BL35">
        <v>98.580549220231788</v>
      </c>
      <c r="BM35">
        <v>99.027265700319305</v>
      </c>
      <c r="BN35">
        <v>99.10236432593031</v>
      </c>
      <c r="BO35">
        <v>4.2490728663660002</v>
      </c>
      <c r="BP35">
        <v>4.1340005624806802</v>
      </c>
      <c r="BQ35">
        <v>4.2500963567053001</v>
      </c>
      <c r="BR35">
        <v>4.3360165707053904</v>
      </c>
      <c r="BS35">
        <v>3.4935101116206</v>
      </c>
      <c r="BT35">
        <v>5.19603714258845</v>
      </c>
      <c r="BU35">
        <v>5.2637267366591001</v>
      </c>
      <c r="BV35">
        <v>5.5294591485129896</v>
      </c>
      <c r="BW35">
        <v>5.6023835332063596</v>
      </c>
      <c r="BX35">
        <v>4.9500812948720299</v>
      </c>
      <c r="BY35">
        <v>6.8548017315450904</v>
      </c>
      <c r="BZ35">
        <v>6.8333267478157396</v>
      </c>
      <c r="CA35">
        <v>7.0219335020273901</v>
      </c>
      <c r="CB35">
        <v>7.1516341386877</v>
      </c>
      <c r="CC35">
        <v>6.2466888324594896</v>
      </c>
      <c r="CD35">
        <v>6.8548017315450904</v>
      </c>
      <c r="CE35">
        <v>6.8325132427011201</v>
      </c>
      <c r="CF35">
        <v>6.9973170363855601</v>
      </c>
      <c r="CG35">
        <v>7.11657541820456</v>
      </c>
      <c r="CH35">
        <v>6.04493596887046</v>
      </c>
      <c r="CI35" t="e">
        <v>#VALUE!</v>
      </c>
      <c r="CJ35">
        <v>9.2739583067007206E-2</v>
      </c>
      <c r="CK35">
        <v>0.81153437435172304</v>
      </c>
      <c r="CL35">
        <v>0.943481894182436</v>
      </c>
      <c r="CM35">
        <v>1.8799439156725599</v>
      </c>
      <c r="CN35" t="e">
        <v>#VALUE!</v>
      </c>
      <c r="CO35" t="e">
        <v>#VALUE!</v>
      </c>
      <c r="CP35">
        <v>1.96469444089708E-3</v>
      </c>
      <c r="CQ35">
        <v>2.98861223790733E-3</v>
      </c>
      <c r="CR35">
        <v>4.1104148778750103E-3</v>
      </c>
      <c r="CS35">
        <v>3.3389077200485699</v>
      </c>
      <c r="CT35">
        <v>3.41486204115406</v>
      </c>
      <c r="CU35">
        <v>3.5517052680969998</v>
      </c>
      <c r="CV35">
        <v>3.6078297042768201</v>
      </c>
      <c r="CW35">
        <v>2.8861963134145698</v>
      </c>
      <c r="CX35">
        <v>0.122780588984677</v>
      </c>
      <c r="CY35">
        <v>0.109474545424963</v>
      </c>
      <c r="CZ35">
        <v>0.10620907006967201</v>
      </c>
      <c r="DA35">
        <v>9.8509257226406896E-2</v>
      </c>
      <c r="DB35">
        <v>6.23412923144376E-2</v>
      </c>
      <c r="DC35">
        <v>3.1542111347157699E-3</v>
      </c>
      <c r="DD35">
        <v>2.4405153438686101E-3</v>
      </c>
      <c r="DE35">
        <v>1.61798365720936E-3</v>
      </c>
      <c r="DF35">
        <v>2.6437723643026401E-3</v>
      </c>
      <c r="DG35">
        <v>1.25596010157292E-3</v>
      </c>
      <c r="DH35">
        <v>1.40187161542923E-2</v>
      </c>
      <c r="DI35">
        <v>1.6502532325206799E-2</v>
      </c>
      <c r="DJ35">
        <v>1.31750097801334E-2</v>
      </c>
      <c r="DK35">
        <v>1.51729544386064E-2</v>
      </c>
      <c r="DL35">
        <v>1.17603536783646E-2</v>
      </c>
      <c r="DM35">
        <v>1.08808601884232</v>
      </c>
      <c r="DN35">
        <v>1.0943968092005101</v>
      </c>
      <c r="DO35">
        <v>1.1285436009035299</v>
      </c>
      <c r="DP35">
        <v>1.1156719377357101</v>
      </c>
      <c r="DQ35">
        <v>0.75882825773214702</v>
      </c>
      <c r="DR35" t="e">
        <v>#VALUE!</v>
      </c>
      <c r="DS35" t="e">
        <v>#VALUE!</v>
      </c>
      <c r="DT35" t="e">
        <v>#VALUE!</v>
      </c>
      <c r="DU35" t="e">
        <v>#VALUE!</v>
      </c>
      <c r="DV35" t="e">
        <v>#VALUE!</v>
      </c>
      <c r="DW35">
        <v>1.1331795558053E-2</v>
      </c>
      <c r="DX35">
        <v>1.30160818339659E-2</v>
      </c>
      <c r="DY35">
        <v>1.4908563698572E-2</v>
      </c>
      <c r="DZ35">
        <v>1.41384348177924E-2</v>
      </c>
      <c r="EA35">
        <v>7.7641169915416801E-3</v>
      </c>
      <c r="EB35">
        <v>3.55140809242072E-2</v>
      </c>
      <c r="EC35">
        <v>3.4632074879659303E-2</v>
      </c>
      <c r="ED35">
        <v>3.0741689486977801E-2</v>
      </c>
      <c r="EE35">
        <v>2.6437723643026399E-2</v>
      </c>
      <c r="EF35">
        <v>1.8040154186229201E-2</v>
      </c>
      <c r="EG35">
        <v>0.42324840522500901</v>
      </c>
      <c r="EH35">
        <v>0.44277921238759099</v>
      </c>
      <c r="EI35">
        <v>0.436508876662839</v>
      </c>
      <c r="EJ35">
        <v>0.44311923758202898</v>
      </c>
      <c r="EK35">
        <v>0.31810044027110501</v>
      </c>
      <c r="EL35">
        <v>8.6448749618136006E-2</v>
      </c>
      <c r="EM35">
        <v>7.8793781102043797E-2</v>
      </c>
      <c r="EN35">
        <v>8.6908836444388501E-2</v>
      </c>
      <c r="EO35">
        <v>0.10011850996989501</v>
      </c>
      <c r="EP35">
        <v>7.5243427903323001E-2</v>
      </c>
      <c r="EQ35">
        <v>0.17079469181312801</v>
      </c>
      <c r="ER35">
        <v>0.16572261335031599</v>
      </c>
      <c r="ES35">
        <v>0.16607446538641801</v>
      </c>
      <c r="ET35">
        <v>0.13046441884710799</v>
      </c>
      <c r="EU35">
        <v>7.1589725789656403E-2</v>
      </c>
      <c r="EV35">
        <v>2.7803787039346401E-2</v>
      </c>
      <c r="EW35">
        <v>1.8594402619951302E-2</v>
      </c>
      <c r="EX35">
        <v>1.8606812057907599E-2</v>
      </c>
      <c r="EY35">
        <v>1.29889685724434E-2</v>
      </c>
      <c r="EZ35">
        <v>8.9058989020625104E-3</v>
      </c>
      <c r="FA35">
        <v>1.4135538788911399E-2</v>
      </c>
      <c r="FB35">
        <v>1.17377166538443E-2</v>
      </c>
      <c r="FC35">
        <v>8.4366290697345196E-3</v>
      </c>
      <c r="FD35">
        <v>5.7473312267448604E-3</v>
      </c>
      <c r="FE35">
        <v>2.7402765852500002E-3</v>
      </c>
      <c r="FF35">
        <v>1.7406572558246299E-2</v>
      </c>
      <c r="FG35">
        <v>1.1621501637469601E-2</v>
      </c>
      <c r="FH35">
        <v>1.5024133959801201E-2</v>
      </c>
      <c r="FI35">
        <v>2.1495018788025799E-2</v>
      </c>
      <c r="FJ35">
        <v>1.08469281499479E-2</v>
      </c>
      <c r="FK35">
        <v>1.3668248250435E-2</v>
      </c>
      <c r="FL35">
        <v>1.40620169813382E-2</v>
      </c>
      <c r="FM35">
        <v>1.21348774290702E-2</v>
      </c>
      <c r="FN35">
        <v>8.7359434646521895E-3</v>
      </c>
      <c r="FO35">
        <v>4.3387712599791701E-3</v>
      </c>
      <c r="FP35">
        <v>2.6869205962393602E-3</v>
      </c>
      <c r="FQ35">
        <v>2.6729453766180002E-3</v>
      </c>
      <c r="FR35">
        <v>1.84912417966784E-3</v>
      </c>
      <c r="FS35">
        <v>1.9540926170932499E-3</v>
      </c>
      <c r="FT35" t="e">
        <v>#VALUE!</v>
      </c>
      <c r="FU35">
        <v>1.8691621539056399E-3</v>
      </c>
      <c r="FV35">
        <v>1.5107952128710501E-3</v>
      </c>
      <c r="FW35">
        <v>1.2712728735216399E-3</v>
      </c>
      <c r="FX35" t="e">
        <v>#VALUE!</v>
      </c>
      <c r="FY35" t="e">
        <v>#VALUE!</v>
      </c>
      <c r="FZ35">
        <v>1.2500021904243999E-2</v>
      </c>
      <c r="GA35">
        <v>1.7083607407080301E-2</v>
      </c>
      <c r="GB35">
        <v>1.8144531012990701E-2</v>
      </c>
      <c r="GC35">
        <v>1.9885766044537199E-2</v>
      </c>
      <c r="GD35">
        <v>1.01618590036354E-2</v>
      </c>
      <c r="GE35">
        <v>2.7686964404727302E-2</v>
      </c>
      <c r="GF35">
        <v>3.6026655076155698E-2</v>
      </c>
      <c r="GG35">
        <v>3.5480070197376701E-2</v>
      </c>
      <c r="GH35">
        <v>3.9656585464539498E-2</v>
      </c>
      <c r="GI35">
        <v>2.3863241929885499E-2</v>
      </c>
      <c r="GJ35">
        <v>0.25806119987359799</v>
      </c>
      <c r="GK35">
        <v>0.26822425779279802</v>
      </c>
      <c r="GL35">
        <v>0.304527638339047</v>
      </c>
      <c r="GM35">
        <v>0.31886193645980498</v>
      </c>
      <c r="GN35">
        <v>0.214312464604761</v>
      </c>
      <c r="GO35">
        <v>2.94393039240139E-2</v>
      </c>
      <c r="GP35">
        <v>1.7780897505328502E-2</v>
      </c>
      <c r="GQ35">
        <v>2.1611638849867901E-2</v>
      </c>
      <c r="GR35">
        <v>2.1265125538956001E-2</v>
      </c>
      <c r="GS35">
        <v>8.7917207110104305E-3</v>
      </c>
      <c r="GT35">
        <v>2.1729010039153101E-2</v>
      </c>
      <c r="GU35">
        <v>2.3824078356812599E-2</v>
      </c>
      <c r="GV35">
        <v>2.57721682541205E-2</v>
      </c>
      <c r="GW35">
        <v>2.5862990520351899E-2</v>
      </c>
      <c r="GX35">
        <v>2.5005023840406301E-2</v>
      </c>
      <c r="GY35" t="e">
        <v>#VALUE!</v>
      </c>
      <c r="GZ35" t="e">
        <v>#VALUE!</v>
      </c>
      <c r="HA35" t="e">
        <v>#VALUE!</v>
      </c>
      <c r="HB35" t="e">
        <v>#VALUE!</v>
      </c>
      <c r="HC35" t="e">
        <v>#VALUE!</v>
      </c>
      <c r="HD35">
        <v>3.3866881776077902</v>
      </c>
      <c r="HE35">
        <v>3.4579778122290699</v>
      </c>
      <c r="HF35">
        <v>3.5973555212825499</v>
      </c>
      <c r="HG35">
        <v>3.64817596948857</v>
      </c>
      <c r="HH35">
        <v>2.91405579203128</v>
      </c>
      <c r="HI35">
        <v>1.08691779249613</v>
      </c>
      <c r="HJ35">
        <v>1.0880049832998999</v>
      </c>
      <c r="HK35">
        <v>1.1220716662746899</v>
      </c>
      <c r="HL35">
        <v>1.1106142862561801</v>
      </c>
      <c r="HM35" t="e">
        <v>#VALUE!</v>
      </c>
      <c r="HN35">
        <v>0.217874213564627</v>
      </c>
      <c r="HO35">
        <v>0.21441670521131401</v>
      </c>
      <c r="HP35">
        <v>0.20814204047386101</v>
      </c>
      <c r="HQ35">
        <v>0.16448861970943801</v>
      </c>
      <c r="HR35">
        <v>9.3511938471656397E-2</v>
      </c>
      <c r="HS35">
        <v>0.87616975964327004</v>
      </c>
      <c r="HT35">
        <v>0.88974216536467099</v>
      </c>
      <c r="HU35">
        <v>0.92675792479727503</v>
      </c>
      <c r="HV35">
        <v>0.95371214376604196</v>
      </c>
      <c r="HW35">
        <v>0.66029247885419895</v>
      </c>
      <c r="HX35">
        <f>1232/2579*100</f>
        <v>47.770453664210933</v>
      </c>
      <c r="HY35">
        <f>1478/3145*100</f>
        <v>46.995230524642288</v>
      </c>
      <c r="HZ35">
        <f>1630/3450*100</f>
        <v>47.246376811594203</v>
      </c>
      <c r="IA35">
        <f>1488/3281*100</f>
        <v>45.35202682109113</v>
      </c>
      <c r="IB35">
        <f>883/2386*100</f>
        <v>37.007544006705785</v>
      </c>
    </row>
  </sheetData>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D181-CE18-46B7-B979-1D1128637638}">
  <dimension ref="A1:EF34"/>
  <sheetViews>
    <sheetView topLeftCell="DK1" workbookViewId="0">
      <selection activeCell="DP37" sqref="DP37"/>
    </sheetView>
  </sheetViews>
  <sheetFormatPr defaultColWidth="8.77734375" defaultRowHeight="14.4" x14ac:dyDescent="0.3"/>
  <cols>
    <col min="1" max="1" width="8.77734375" style="63"/>
    <col min="2" max="26" width="9.44140625" style="63" bestFit="1" customWidth="1"/>
    <col min="27" max="28" width="9.77734375" style="63" bestFit="1" customWidth="1"/>
    <col min="29" max="136" width="9.44140625" style="63" bestFit="1" customWidth="1"/>
    <col min="137" max="16384" width="8.77734375" style="63"/>
  </cols>
  <sheetData>
    <row r="1" spans="1:136" x14ac:dyDescent="0.3">
      <c r="A1" s="63" t="s">
        <v>525</v>
      </c>
      <c r="B1" s="63" t="s">
        <v>739</v>
      </c>
      <c r="C1" s="63" t="s">
        <v>740</v>
      </c>
      <c r="D1" s="63" t="s">
        <v>741</v>
      </c>
      <c r="E1" s="63" t="s">
        <v>742</v>
      </c>
      <c r="F1" s="63" t="s">
        <v>743</v>
      </c>
      <c r="G1" s="63" t="s">
        <v>744</v>
      </c>
      <c r="H1" s="63" t="s">
        <v>745</v>
      </c>
      <c r="I1" s="63" t="s">
        <v>746</v>
      </c>
      <c r="J1" s="63" t="s">
        <v>747</v>
      </c>
      <c r="K1" s="63" t="s">
        <v>748</v>
      </c>
      <c r="L1" s="63" t="s">
        <v>749</v>
      </c>
      <c r="M1" s="63" t="s">
        <v>750</v>
      </c>
      <c r="N1" s="63" t="s">
        <v>751</v>
      </c>
      <c r="O1" s="63" t="s">
        <v>752</v>
      </c>
      <c r="P1" s="63" t="s">
        <v>753</v>
      </c>
      <c r="Q1" s="63" t="s">
        <v>754</v>
      </c>
      <c r="R1" s="63" t="s">
        <v>755</v>
      </c>
      <c r="S1" s="63" t="s">
        <v>756</v>
      </c>
      <c r="T1" s="63" t="s">
        <v>757</v>
      </c>
      <c r="U1" s="63" t="s">
        <v>758</v>
      </c>
      <c r="V1" s="63" t="s">
        <v>759</v>
      </c>
      <c r="W1" s="63" t="s">
        <v>760</v>
      </c>
      <c r="X1" s="63" t="s">
        <v>761</v>
      </c>
      <c r="Y1" s="63" t="s">
        <v>762</v>
      </c>
      <c r="Z1" s="63" t="s">
        <v>763</v>
      </c>
      <c r="AA1" s="63" t="s">
        <v>764</v>
      </c>
      <c r="AB1" s="63" t="s">
        <v>765</v>
      </c>
      <c r="AC1" s="63" t="s">
        <v>766</v>
      </c>
      <c r="AD1" s="63" t="s">
        <v>767</v>
      </c>
      <c r="AE1" s="63" t="s">
        <v>768</v>
      </c>
      <c r="AF1" s="63" t="s">
        <v>769</v>
      </c>
      <c r="AG1" s="63" t="s">
        <v>770</v>
      </c>
      <c r="AH1" s="63" t="s">
        <v>771</v>
      </c>
      <c r="AI1" s="63" t="s">
        <v>772</v>
      </c>
      <c r="AJ1" s="63" t="s">
        <v>773</v>
      </c>
      <c r="AK1" s="63" t="s">
        <v>774</v>
      </c>
      <c r="AL1" s="63" t="s">
        <v>775</v>
      </c>
      <c r="AM1" s="63" t="s">
        <v>776</v>
      </c>
      <c r="AN1" s="63" t="s">
        <v>777</v>
      </c>
      <c r="AO1" s="63" t="s">
        <v>778</v>
      </c>
      <c r="AP1" s="63" t="s">
        <v>779</v>
      </c>
      <c r="AQ1" s="63" t="s">
        <v>780</v>
      </c>
      <c r="AR1" s="63" t="s">
        <v>781</v>
      </c>
      <c r="AS1" s="63" t="s">
        <v>782</v>
      </c>
      <c r="AT1" s="63" t="s">
        <v>783</v>
      </c>
      <c r="AU1" s="63" t="s">
        <v>784</v>
      </c>
      <c r="AV1" s="63" t="s">
        <v>785</v>
      </c>
      <c r="AW1" s="63" t="s">
        <v>786</v>
      </c>
      <c r="AX1" s="63" t="s">
        <v>787</v>
      </c>
      <c r="AY1" s="63" t="s">
        <v>788</v>
      </c>
      <c r="AZ1" s="63" t="s">
        <v>789</v>
      </c>
      <c r="BA1" s="63" t="s">
        <v>790</v>
      </c>
      <c r="BB1" s="63" t="s">
        <v>791</v>
      </c>
      <c r="BC1" s="63" t="s">
        <v>792</v>
      </c>
      <c r="BD1" s="63" t="s">
        <v>793</v>
      </c>
      <c r="BE1" s="63" t="s">
        <v>794</v>
      </c>
      <c r="BF1" s="63" t="s">
        <v>795</v>
      </c>
      <c r="BG1" s="63" t="s">
        <v>796</v>
      </c>
      <c r="BH1" s="63" t="s">
        <v>797</v>
      </c>
      <c r="BI1" s="63" t="s">
        <v>798</v>
      </c>
      <c r="BJ1" s="63" t="s">
        <v>799</v>
      </c>
      <c r="BK1" s="63" t="s">
        <v>800</v>
      </c>
      <c r="BL1" s="63" t="s">
        <v>801</v>
      </c>
      <c r="BM1" s="63" t="s">
        <v>802</v>
      </c>
      <c r="BN1" s="63" t="s">
        <v>803</v>
      </c>
      <c r="BO1" s="63" t="s">
        <v>804</v>
      </c>
      <c r="BP1" s="63" t="s">
        <v>805</v>
      </c>
      <c r="BQ1" s="63" t="s">
        <v>806</v>
      </c>
      <c r="BR1" s="63" t="s">
        <v>807</v>
      </c>
      <c r="BS1" s="63" t="s">
        <v>808</v>
      </c>
      <c r="BT1" s="63" t="s">
        <v>809</v>
      </c>
      <c r="BU1" s="63" t="s">
        <v>810</v>
      </c>
      <c r="BV1" s="63" t="s">
        <v>811</v>
      </c>
      <c r="BW1" s="63" t="s">
        <v>812</v>
      </c>
      <c r="BX1" s="63" t="s">
        <v>813</v>
      </c>
      <c r="BY1" s="63" t="s">
        <v>814</v>
      </c>
      <c r="BZ1" s="63" t="s">
        <v>815</v>
      </c>
      <c r="CA1" s="63" t="s">
        <v>816</v>
      </c>
      <c r="CB1" s="63" t="s">
        <v>817</v>
      </c>
      <c r="CC1" s="63" t="s">
        <v>818</v>
      </c>
      <c r="CD1" s="63" t="s">
        <v>819</v>
      </c>
      <c r="CE1" s="63" t="s">
        <v>820</v>
      </c>
      <c r="CF1" s="63" t="s">
        <v>821</v>
      </c>
      <c r="CG1" s="63" t="s">
        <v>822</v>
      </c>
      <c r="CH1" s="63" t="s">
        <v>823</v>
      </c>
      <c r="CI1" s="63" t="s">
        <v>824</v>
      </c>
      <c r="CJ1" s="63" t="s">
        <v>825</v>
      </c>
      <c r="CK1" s="63" t="s">
        <v>826</v>
      </c>
      <c r="CL1" s="63" t="s">
        <v>827</v>
      </c>
      <c r="CM1" s="63" t="s">
        <v>828</v>
      </c>
      <c r="CN1" s="63" t="s">
        <v>829</v>
      </c>
      <c r="CO1" s="63" t="s">
        <v>830</v>
      </c>
      <c r="CP1" s="63" t="s">
        <v>831</v>
      </c>
      <c r="CQ1" s="63" t="s">
        <v>832</v>
      </c>
      <c r="CR1" s="63" t="s">
        <v>833</v>
      </c>
      <c r="CS1" s="63" t="s">
        <v>834</v>
      </c>
      <c r="CT1" s="63" t="s">
        <v>835</v>
      </c>
      <c r="CU1" s="63" t="s">
        <v>836</v>
      </c>
      <c r="CV1" s="63" t="s">
        <v>837</v>
      </c>
      <c r="CW1" s="63" t="s">
        <v>838</v>
      </c>
      <c r="CX1" s="63" t="s">
        <v>839</v>
      </c>
      <c r="CY1" s="63" t="s">
        <v>840</v>
      </c>
      <c r="CZ1" s="63" t="s">
        <v>841</v>
      </c>
      <c r="DA1" s="63" t="s">
        <v>842</v>
      </c>
      <c r="DB1" s="63" t="s">
        <v>843</v>
      </c>
      <c r="DC1" s="63" t="s">
        <v>844</v>
      </c>
      <c r="DD1" s="63" t="s">
        <v>845</v>
      </c>
      <c r="DE1" s="63" t="s">
        <v>846</v>
      </c>
      <c r="DF1" s="63" t="s">
        <v>847</v>
      </c>
      <c r="DG1" s="63" t="s">
        <v>848</v>
      </c>
      <c r="DH1" s="63" t="s">
        <v>849</v>
      </c>
      <c r="DI1" s="63" t="s">
        <v>850</v>
      </c>
      <c r="DJ1" s="63" t="s">
        <v>851</v>
      </c>
      <c r="DK1" s="63" t="s">
        <v>852</v>
      </c>
      <c r="DL1" s="63" t="s">
        <v>853</v>
      </c>
      <c r="DM1" t="s">
        <v>1221</v>
      </c>
      <c r="DN1" t="s">
        <v>1222</v>
      </c>
      <c r="DO1" t="s">
        <v>1223</v>
      </c>
      <c r="DP1" t="s">
        <v>1224</v>
      </c>
      <c r="DQ1" t="s">
        <v>1225</v>
      </c>
      <c r="DR1" t="s">
        <v>1226</v>
      </c>
      <c r="DS1" t="s">
        <v>1227</v>
      </c>
      <c r="DT1" t="s">
        <v>1228</v>
      </c>
      <c r="DU1" t="s">
        <v>1229</v>
      </c>
      <c r="DV1" t="s">
        <v>1230</v>
      </c>
      <c r="DW1" t="s">
        <v>1231</v>
      </c>
      <c r="DX1" t="s">
        <v>1232</v>
      </c>
      <c r="DY1" t="s">
        <v>1233</v>
      </c>
      <c r="DZ1" t="s">
        <v>1234</v>
      </c>
      <c r="EA1" t="s">
        <v>1235</v>
      </c>
      <c r="EB1" t="s">
        <v>1236</v>
      </c>
      <c r="EC1" t="s">
        <v>1237</v>
      </c>
      <c r="ED1" t="s">
        <v>1238</v>
      </c>
      <c r="EE1" t="s">
        <v>1239</v>
      </c>
      <c r="EF1" t="s">
        <v>1240</v>
      </c>
    </row>
    <row r="2" spans="1:136" x14ac:dyDescent="0.3">
      <c r="A2" s="63" t="s">
        <v>19</v>
      </c>
      <c r="B2" s="63">
        <v>0.60912981455064197</v>
      </c>
      <c r="C2" s="63">
        <v>0.61157024793388404</v>
      </c>
      <c r="D2" s="63">
        <v>0.57613814756671899</v>
      </c>
      <c r="E2" s="63">
        <v>0.52139461172741697</v>
      </c>
      <c r="F2" s="63">
        <v>0.50671785028790794</v>
      </c>
      <c r="G2" s="63">
        <v>1.4265335235378001E-2</v>
      </c>
      <c r="H2" s="63" t="e">
        <v>#VALUE!</v>
      </c>
      <c r="I2" s="63" t="e">
        <v>#VALUE!</v>
      </c>
      <c r="J2" s="63" t="e">
        <v>#VALUE!</v>
      </c>
      <c r="K2" s="63" t="e">
        <v>#VALUE!</v>
      </c>
      <c r="L2" s="63" t="e">
        <v>#VALUE!</v>
      </c>
      <c r="M2" s="63" t="e">
        <v>#VALUE!</v>
      </c>
      <c r="N2" s="63" t="e">
        <v>#VALUE!</v>
      </c>
      <c r="O2" s="63" t="e">
        <v>#VALUE!</v>
      </c>
      <c r="P2" s="63" t="e">
        <v>#VALUE!</v>
      </c>
      <c r="Q2" s="63" t="e">
        <v>#VALUE!</v>
      </c>
      <c r="R2" s="63" t="e">
        <v>#VALUE!</v>
      </c>
      <c r="S2" s="63" t="e">
        <v>#VALUE!</v>
      </c>
      <c r="T2" s="63" t="e">
        <v>#VALUE!</v>
      </c>
      <c r="U2" s="63" t="e">
        <v>#VALUE!</v>
      </c>
      <c r="V2" s="63">
        <v>0.29671897289586302</v>
      </c>
      <c r="W2" s="63">
        <v>0.26721763085399403</v>
      </c>
      <c r="X2" s="63">
        <v>0.20879120879120899</v>
      </c>
      <c r="Y2" s="63">
        <v>0.212361331220285</v>
      </c>
      <c r="Z2" s="63">
        <v>0.130518234165067</v>
      </c>
      <c r="AA2" s="63" t="e">
        <v>#VALUE!</v>
      </c>
      <c r="AB2" s="63" t="e">
        <v>#VALUE!</v>
      </c>
      <c r="AC2" s="63" t="e">
        <v>#VALUE!</v>
      </c>
      <c r="AD2" s="63" t="e">
        <v>#VALUE!</v>
      </c>
      <c r="AE2" s="63" t="e">
        <v>#VALUE!</v>
      </c>
      <c r="AF2" s="63" t="e">
        <v>#VALUE!</v>
      </c>
      <c r="AG2" s="63" t="e">
        <v>#VALUE!</v>
      </c>
      <c r="AH2" s="63" t="e">
        <v>#VALUE!</v>
      </c>
      <c r="AI2" s="63" t="e">
        <v>#VALUE!</v>
      </c>
      <c r="AJ2" s="63" t="e">
        <v>#VALUE!</v>
      </c>
      <c r="AK2" s="63" t="e">
        <v>#VALUE!</v>
      </c>
      <c r="AL2" s="63" t="e">
        <v>#VALUE!</v>
      </c>
      <c r="AM2" s="63" t="e">
        <v>#VALUE!</v>
      </c>
      <c r="AN2" s="63" t="e">
        <v>#VALUE!</v>
      </c>
      <c r="AO2" s="63" t="e">
        <v>#VALUE!</v>
      </c>
      <c r="AP2" s="63">
        <v>0.15121255349500701</v>
      </c>
      <c r="AQ2" s="63">
        <v>0.16666666666666699</v>
      </c>
      <c r="AR2" s="63">
        <v>0.13029827315541601</v>
      </c>
      <c r="AS2" s="63">
        <v>0.144215530903328</v>
      </c>
      <c r="AT2" s="63">
        <v>9.2130518234165099E-2</v>
      </c>
      <c r="AU2" s="63">
        <v>1.4265335235378001E-2</v>
      </c>
      <c r="AV2" s="63" t="e">
        <v>#VALUE!</v>
      </c>
      <c r="AW2" s="63" t="e">
        <v>#VALUE!</v>
      </c>
      <c r="AX2" s="63" t="e">
        <v>#VALUE!</v>
      </c>
      <c r="AY2" s="63" t="e">
        <v>#VALUE!</v>
      </c>
      <c r="AZ2" s="63">
        <v>1.4265335235378001E-2</v>
      </c>
      <c r="BA2" s="63" t="e">
        <v>#VALUE!</v>
      </c>
      <c r="BB2" s="63" t="e">
        <v>#VALUE!</v>
      </c>
      <c r="BC2" s="63" t="e">
        <v>#VALUE!</v>
      </c>
      <c r="BD2" s="63" t="e">
        <v>#VALUE!</v>
      </c>
      <c r="BE2" s="63" t="e">
        <v>#VALUE!</v>
      </c>
      <c r="BF2" s="63" t="e">
        <v>#VALUE!</v>
      </c>
      <c r="BG2" s="63" t="e">
        <v>#VALUE!</v>
      </c>
      <c r="BH2" s="63" t="e">
        <v>#VALUE!</v>
      </c>
      <c r="BI2" s="63" t="e">
        <v>#VALUE!</v>
      </c>
      <c r="BJ2" s="63" t="e">
        <v>#VALUE!</v>
      </c>
      <c r="BK2" s="63" t="e">
        <v>#VALUE!</v>
      </c>
      <c r="BL2" s="63" t="e">
        <v>#VALUE!</v>
      </c>
      <c r="BM2" s="63" t="e">
        <v>#VALUE!</v>
      </c>
      <c r="BN2" s="63" t="e">
        <v>#VALUE!</v>
      </c>
      <c r="BO2" s="63" t="e">
        <v>#VALUE!</v>
      </c>
      <c r="BP2" s="63" t="e">
        <v>#VALUE!</v>
      </c>
      <c r="BQ2" s="63" t="e">
        <v>#VALUE!</v>
      </c>
      <c r="BR2" s="63" t="e">
        <v>#VALUE!</v>
      </c>
      <c r="BS2" s="63" t="e">
        <v>#VALUE!</v>
      </c>
      <c r="BT2" s="63" t="e">
        <v>#VALUE!</v>
      </c>
      <c r="BU2" s="63" t="e">
        <v>#VALUE!</v>
      </c>
      <c r="BV2" s="63" t="e">
        <v>#VALUE!</v>
      </c>
      <c r="BW2" s="63" t="e">
        <v>#VALUE!</v>
      </c>
      <c r="BX2" s="63" t="e">
        <v>#VALUE!</v>
      </c>
      <c r="BY2" s="63" t="e">
        <v>#VALUE!</v>
      </c>
      <c r="BZ2" s="63" t="e">
        <v>#VALUE!</v>
      </c>
      <c r="CA2" s="63" t="e">
        <v>#VALUE!</v>
      </c>
      <c r="CB2" s="63" t="e">
        <v>#VALUE!</v>
      </c>
      <c r="CC2" s="63" t="e">
        <v>#VALUE!</v>
      </c>
      <c r="CD2" s="63" t="e">
        <v>#VALUE!</v>
      </c>
      <c r="CE2" s="63" t="e">
        <v>#VALUE!</v>
      </c>
      <c r="CF2" s="63" t="e">
        <v>#VALUE!</v>
      </c>
      <c r="CG2" s="63" t="e">
        <v>#VALUE!</v>
      </c>
      <c r="CH2" s="63" t="e">
        <v>#VALUE!</v>
      </c>
      <c r="CI2" s="63" t="e">
        <v>#VALUE!</v>
      </c>
      <c r="CJ2" s="63" t="e">
        <v>#VALUE!</v>
      </c>
      <c r="CK2" s="63" t="e">
        <v>#VALUE!</v>
      </c>
      <c r="CL2" s="63" t="e">
        <v>#VALUE!</v>
      </c>
      <c r="CM2" s="63" t="e">
        <v>#VALUE!</v>
      </c>
      <c r="CN2" s="63">
        <v>1.5691868758915799E-2</v>
      </c>
      <c r="CO2" s="63" t="e">
        <v>#VALUE!</v>
      </c>
      <c r="CP2" s="63" t="e">
        <v>#VALUE!</v>
      </c>
      <c r="CQ2" s="63" t="e">
        <v>#VALUE!</v>
      </c>
      <c r="CR2" s="63" t="e">
        <v>#VALUE!</v>
      </c>
      <c r="CS2" s="63">
        <v>9.2724679029957194E-2</v>
      </c>
      <c r="CT2" s="63">
        <v>6.0606060606060601E-2</v>
      </c>
      <c r="CU2" s="63">
        <v>4.8665620094191502E-2</v>
      </c>
      <c r="CV2" s="63">
        <v>5.0713153724247201E-2</v>
      </c>
      <c r="CW2" s="63">
        <v>2.6871401151631499E-2</v>
      </c>
      <c r="CX2" s="63" t="e">
        <v>#VALUE!</v>
      </c>
      <c r="CY2" s="63" t="e">
        <v>#VALUE!</v>
      </c>
      <c r="CZ2" s="63" t="e">
        <v>#VALUE!</v>
      </c>
      <c r="DA2" s="63" t="e">
        <v>#VALUE!</v>
      </c>
      <c r="DB2" s="63" t="e">
        <v>#VALUE!</v>
      </c>
      <c r="DC2" s="63" t="e">
        <v>#VALUE!</v>
      </c>
      <c r="DD2" s="63" t="e">
        <v>#VALUE!</v>
      </c>
      <c r="DE2" s="63" t="e">
        <v>#VALUE!</v>
      </c>
      <c r="DF2" s="63" t="e">
        <v>#VALUE!</v>
      </c>
      <c r="DG2" s="63" t="e">
        <v>#VALUE!</v>
      </c>
      <c r="DH2" s="63" t="e">
        <v>#VALUE!</v>
      </c>
      <c r="DI2" s="63" t="e">
        <v>#VALUE!</v>
      </c>
      <c r="DJ2" s="63" t="e">
        <v>#VALUE!</v>
      </c>
      <c r="DK2" s="63" t="e">
        <v>#VALUE!</v>
      </c>
      <c r="DL2" s="63" t="e">
        <v>#VALUE!</v>
      </c>
      <c r="DM2" s="63">
        <v>0.61055634807418002</v>
      </c>
      <c r="DN2" s="63">
        <v>0.61432506887052296</v>
      </c>
      <c r="DO2" s="63">
        <v>0.57927786499215095</v>
      </c>
      <c r="DP2" s="63">
        <v>0.52614896988906501</v>
      </c>
      <c r="DQ2" s="63">
        <v>0.51055662188099804</v>
      </c>
      <c r="DR2" s="63">
        <v>0.30099857346647602</v>
      </c>
      <c r="DS2" s="63">
        <v>0.27134986225895302</v>
      </c>
      <c r="DT2" s="63">
        <v>0.21350078492935601</v>
      </c>
      <c r="DU2" s="63">
        <v>0.21711568938193301</v>
      </c>
      <c r="DV2" s="63">
        <v>0.13243761996161199</v>
      </c>
      <c r="DW2" s="63">
        <v>2.7104136947218301E-2</v>
      </c>
      <c r="DX2" s="63">
        <v>1.7906336088154302E-2</v>
      </c>
      <c r="DY2" s="63">
        <v>2.35478806907378E-2</v>
      </c>
      <c r="DZ2" s="63" t="e">
        <v>#VALUE!</v>
      </c>
      <c r="EA2" s="63" t="e">
        <v>#VALUE!</v>
      </c>
      <c r="EB2" s="63">
        <v>0.28530670470756098</v>
      </c>
      <c r="EC2" s="63">
        <v>0.256198347107438</v>
      </c>
      <c r="ED2" s="63">
        <v>0.19466248037676601</v>
      </c>
      <c r="EE2" s="63">
        <v>0.20443740095087201</v>
      </c>
      <c r="EF2" s="63">
        <v>0.130518234165067</v>
      </c>
    </row>
    <row r="3" spans="1:136" x14ac:dyDescent="0.3">
      <c r="A3" s="63" t="s">
        <v>20</v>
      </c>
      <c r="B3" s="63">
        <v>0.77078651685393296</v>
      </c>
      <c r="C3" s="63">
        <v>0.78892005610098204</v>
      </c>
      <c r="D3" s="63">
        <v>0.796533534287867</v>
      </c>
      <c r="E3" s="63">
        <v>0.82025894897181995</v>
      </c>
      <c r="F3" s="63">
        <v>0.76570820021299302</v>
      </c>
      <c r="G3" s="63">
        <v>6.8164794007490606E-2</v>
      </c>
      <c r="H3" s="63">
        <v>5.2594670406732102E-2</v>
      </c>
      <c r="I3" s="63">
        <v>4.22004521477016E-2</v>
      </c>
      <c r="J3" s="63">
        <v>2.9702970297029702E-2</v>
      </c>
      <c r="K3" s="63">
        <v>1.91693290734824E-2</v>
      </c>
      <c r="L3" s="63" t="e">
        <v>#VALUE!</v>
      </c>
      <c r="M3" s="63" t="e">
        <v>#VALUE!</v>
      </c>
      <c r="N3" s="63" t="e">
        <v>#VALUE!</v>
      </c>
      <c r="O3" s="63" t="e">
        <v>#VALUE!</v>
      </c>
      <c r="P3" s="63" t="e">
        <v>#VALUE!</v>
      </c>
      <c r="Q3" s="63" t="e">
        <v>#VALUE!</v>
      </c>
      <c r="R3" s="63" t="e">
        <v>#VALUE!</v>
      </c>
      <c r="S3" s="63" t="e">
        <v>#VALUE!</v>
      </c>
      <c r="T3" s="63" t="e">
        <v>#VALUE!</v>
      </c>
      <c r="U3" s="63" t="e">
        <v>#VALUE!</v>
      </c>
      <c r="V3" s="63">
        <v>0.19850187265917599</v>
      </c>
      <c r="W3" s="63">
        <v>0.16058906030855499</v>
      </c>
      <c r="X3" s="63">
        <v>0.160512434061794</v>
      </c>
      <c r="Y3" s="63">
        <v>0.126428027418126</v>
      </c>
      <c r="Z3" s="63">
        <v>0.10223642172524</v>
      </c>
      <c r="AA3" s="63" t="e">
        <v>#VALUE!</v>
      </c>
      <c r="AB3" s="63" t="e">
        <v>#VALUE!</v>
      </c>
      <c r="AC3" s="63" t="e">
        <v>#VALUE!</v>
      </c>
      <c r="AD3" s="63" t="e">
        <v>#VALUE!</v>
      </c>
      <c r="AE3" s="63" t="e">
        <v>#VALUE!</v>
      </c>
      <c r="AF3" s="63" t="e">
        <v>#VALUE!</v>
      </c>
      <c r="AG3" s="63" t="e">
        <v>#VALUE!</v>
      </c>
      <c r="AH3" s="63" t="e">
        <v>#VALUE!</v>
      </c>
      <c r="AI3" s="63" t="e">
        <v>#VALUE!</v>
      </c>
      <c r="AJ3" s="63" t="e">
        <v>#VALUE!</v>
      </c>
      <c r="AK3" s="63" t="e">
        <v>#VALUE!</v>
      </c>
      <c r="AL3" s="63" t="e">
        <v>#VALUE!</v>
      </c>
      <c r="AM3" s="63" t="e">
        <v>#VALUE!</v>
      </c>
      <c r="AN3" s="63" t="e">
        <v>#VALUE!</v>
      </c>
      <c r="AO3" s="63" t="e">
        <v>#VALUE!</v>
      </c>
      <c r="AP3" s="63">
        <v>7.7902621722846399E-2</v>
      </c>
      <c r="AQ3" s="63">
        <v>6.1711079943899003E-2</v>
      </c>
      <c r="AR3" s="63">
        <v>6.0286360211002303E-2</v>
      </c>
      <c r="AS3" s="63">
        <v>5.9405940594059403E-2</v>
      </c>
      <c r="AT3" s="63">
        <v>5.2183173588924402E-2</v>
      </c>
      <c r="AU3" s="63" t="e">
        <v>#VALUE!</v>
      </c>
      <c r="AV3" s="63" t="e">
        <v>#VALUE!</v>
      </c>
      <c r="AW3" s="63">
        <v>7.5357950263752801E-3</v>
      </c>
      <c r="AX3" s="63">
        <v>8.3777608530083807E-3</v>
      </c>
      <c r="AY3" s="63" t="e">
        <v>#VALUE!</v>
      </c>
      <c r="AZ3" s="63">
        <v>2.2471910112359501E-2</v>
      </c>
      <c r="BA3" s="63">
        <v>1.6129032258064498E-2</v>
      </c>
      <c r="BB3" s="63">
        <v>1.8839487565938201E-2</v>
      </c>
      <c r="BC3" s="63">
        <v>1.6755521706016799E-2</v>
      </c>
      <c r="BD3" s="63" t="e">
        <v>#VALUE!</v>
      </c>
      <c r="BE3" s="63">
        <v>7.4906367041198503E-3</v>
      </c>
      <c r="BF3" s="63" t="e">
        <v>#VALUE!</v>
      </c>
      <c r="BG3" s="63" t="e">
        <v>#VALUE!</v>
      </c>
      <c r="BH3" s="63" t="e">
        <v>#VALUE!</v>
      </c>
      <c r="BI3" s="63" t="e">
        <v>#VALUE!</v>
      </c>
      <c r="BJ3" s="63">
        <v>1.1985018726591801E-2</v>
      </c>
      <c r="BK3" s="63">
        <v>9.81767180925666E-3</v>
      </c>
      <c r="BL3" s="63" t="e">
        <v>#VALUE!</v>
      </c>
      <c r="BM3" s="63" t="e">
        <v>#VALUE!</v>
      </c>
      <c r="BN3" s="63" t="e">
        <v>#VALUE!</v>
      </c>
      <c r="BO3" s="63" t="e">
        <v>#VALUE!</v>
      </c>
      <c r="BP3" s="63" t="e">
        <v>#VALUE!</v>
      </c>
      <c r="BQ3" s="63" t="e">
        <v>#VALUE!</v>
      </c>
      <c r="BR3" s="63" t="e">
        <v>#VALUE!</v>
      </c>
      <c r="BS3" s="63" t="e">
        <v>#VALUE!</v>
      </c>
      <c r="BT3" s="63" t="e">
        <v>#VALUE!</v>
      </c>
      <c r="BU3" s="63" t="e">
        <v>#VALUE!</v>
      </c>
      <c r="BV3" s="63" t="e">
        <v>#VALUE!</v>
      </c>
      <c r="BW3" s="63" t="e">
        <v>#VALUE!</v>
      </c>
      <c r="BX3" s="63" t="e">
        <v>#VALUE!</v>
      </c>
      <c r="BY3" s="63" t="e">
        <v>#VALUE!</v>
      </c>
      <c r="BZ3" s="63" t="e">
        <v>#VALUE!</v>
      </c>
      <c r="CA3" s="63" t="e">
        <v>#VALUE!</v>
      </c>
      <c r="CB3" s="63" t="e">
        <v>#VALUE!</v>
      </c>
      <c r="CC3" s="63" t="e">
        <v>#VALUE!</v>
      </c>
      <c r="CD3" s="63" t="e">
        <v>#VALUE!</v>
      </c>
      <c r="CE3" s="63" t="e">
        <v>#VALUE!</v>
      </c>
      <c r="CF3" s="63" t="e">
        <v>#VALUE!</v>
      </c>
      <c r="CG3" s="63" t="e">
        <v>#VALUE!</v>
      </c>
      <c r="CH3" s="63" t="e">
        <v>#VALUE!</v>
      </c>
      <c r="CI3" s="63" t="e">
        <v>#VALUE!</v>
      </c>
      <c r="CJ3" s="63" t="e">
        <v>#VALUE!</v>
      </c>
      <c r="CK3" s="63" t="e">
        <v>#VALUE!</v>
      </c>
      <c r="CL3" s="63" t="e">
        <v>#VALUE!</v>
      </c>
      <c r="CM3" s="63" t="e">
        <v>#VALUE!</v>
      </c>
      <c r="CN3" s="63">
        <v>1.4232209737827701E-2</v>
      </c>
      <c r="CO3" s="63">
        <v>1.12201963534362E-2</v>
      </c>
      <c r="CP3" s="63">
        <v>1.3564431047475499E-2</v>
      </c>
      <c r="CQ3" s="63">
        <v>1.1424219345011401E-2</v>
      </c>
      <c r="CR3" s="63">
        <v>1.06496272630458E-2</v>
      </c>
      <c r="CS3" s="63">
        <v>5.6179775280898903E-2</v>
      </c>
      <c r="CT3" s="63">
        <v>5.68022440392707E-2</v>
      </c>
      <c r="CU3" s="63">
        <v>5.9532780708364701E-2</v>
      </c>
      <c r="CV3" s="63">
        <v>3.2749428789032801E-2</v>
      </c>
      <c r="CW3" s="63">
        <v>2.9818956336528198E-2</v>
      </c>
      <c r="CX3" s="63" t="e">
        <v>#VALUE!</v>
      </c>
      <c r="CY3" s="63" t="e">
        <v>#VALUE!</v>
      </c>
      <c r="CZ3" s="63" t="e">
        <v>#VALUE!</v>
      </c>
      <c r="DA3" s="63" t="e">
        <v>#VALUE!</v>
      </c>
      <c r="DB3" s="63" t="e">
        <v>#VALUE!</v>
      </c>
      <c r="DC3" s="63" t="e">
        <v>#VALUE!</v>
      </c>
      <c r="DD3" s="63" t="e">
        <v>#VALUE!</v>
      </c>
      <c r="DE3" s="63" t="e">
        <v>#VALUE!</v>
      </c>
      <c r="DF3" s="63" t="e">
        <v>#VALUE!</v>
      </c>
      <c r="DG3" s="63" t="e">
        <v>#VALUE!</v>
      </c>
      <c r="DH3" s="63" t="e">
        <v>#VALUE!</v>
      </c>
      <c r="DI3" s="63" t="e">
        <v>#VALUE!</v>
      </c>
      <c r="DJ3" s="63" t="e">
        <v>#VALUE!</v>
      </c>
      <c r="DK3" s="63" t="e">
        <v>#VALUE!</v>
      </c>
      <c r="DL3" s="63" t="e">
        <v>#VALUE!</v>
      </c>
      <c r="DM3" s="63">
        <v>0.77752808988763999</v>
      </c>
      <c r="DN3" s="63">
        <v>0.800140252454418</v>
      </c>
      <c r="DO3" s="63">
        <v>0.80256217030896804</v>
      </c>
      <c r="DP3" s="63">
        <v>0.82406702208682403</v>
      </c>
      <c r="DQ3" s="63">
        <v>0.77209797657082002</v>
      </c>
      <c r="DR3" s="63">
        <v>0.2</v>
      </c>
      <c r="DS3" s="63">
        <v>0.165497896213184</v>
      </c>
      <c r="DT3" s="63">
        <v>0.162773172569706</v>
      </c>
      <c r="DU3" s="63">
        <v>0.12718964204112701</v>
      </c>
      <c r="DV3" s="63">
        <v>0.101171458998935</v>
      </c>
      <c r="DW3" s="63">
        <v>2.8464419475655402E-2</v>
      </c>
      <c r="DX3" s="63">
        <v>1.7531556802244001E-2</v>
      </c>
      <c r="DY3" s="63">
        <v>2.4114544084400901E-2</v>
      </c>
      <c r="DZ3" s="63">
        <v>1.9040365575019001E-2</v>
      </c>
      <c r="EA3" s="63" t="e">
        <v>#VALUE!</v>
      </c>
      <c r="EB3" s="63">
        <v>0.17677902621722799</v>
      </c>
      <c r="EC3" s="63">
        <v>0.14726507713885001</v>
      </c>
      <c r="ED3" s="63">
        <v>0.14468726450640501</v>
      </c>
      <c r="EE3" s="63">
        <v>0.10967250571211</v>
      </c>
      <c r="EF3" s="63">
        <v>9.0521831735889194E-2</v>
      </c>
    </row>
    <row r="4" spans="1:136" x14ac:dyDescent="0.3">
      <c r="A4" s="63" t="s">
        <v>21</v>
      </c>
      <c r="B4" s="63">
        <v>0.713405238828968</v>
      </c>
      <c r="C4" s="63">
        <v>0.73568281938325997</v>
      </c>
      <c r="D4" s="63">
        <v>0.67617449664429496</v>
      </c>
      <c r="E4" s="63">
        <v>0.54033771106941797</v>
      </c>
      <c r="F4" s="63">
        <v>0.52163461538461497</v>
      </c>
      <c r="G4" s="63">
        <v>2.7734976887519299E-2</v>
      </c>
      <c r="H4" s="63">
        <v>4.25844346549192E-2</v>
      </c>
      <c r="I4" s="63" t="e">
        <v>#VALUE!</v>
      </c>
      <c r="J4" s="63">
        <v>2.4390243902439001E-2</v>
      </c>
      <c r="K4" s="63" t="e">
        <v>#VALUE!</v>
      </c>
      <c r="L4" s="63" t="e">
        <v>#VALUE!</v>
      </c>
      <c r="M4" s="63" t="e">
        <v>#VALUE!</v>
      </c>
      <c r="N4" s="63" t="e">
        <v>#VALUE!</v>
      </c>
      <c r="O4" s="63" t="e">
        <v>#VALUE!</v>
      </c>
      <c r="P4" s="63" t="e">
        <v>#VALUE!</v>
      </c>
      <c r="Q4" s="63">
        <v>2.1571648690292801E-2</v>
      </c>
      <c r="R4" s="63">
        <v>1.7621145374449299E-2</v>
      </c>
      <c r="S4" s="63" t="e">
        <v>#VALUE!</v>
      </c>
      <c r="T4" s="63" t="e">
        <v>#VALUE!</v>
      </c>
      <c r="U4" s="63" t="e">
        <v>#VALUE!</v>
      </c>
      <c r="V4" s="63">
        <v>0.26964560862865899</v>
      </c>
      <c r="W4" s="63">
        <v>0.22466960352422899</v>
      </c>
      <c r="X4" s="63">
        <v>0.206375838926175</v>
      </c>
      <c r="Y4" s="63">
        <v>0.200750469043152</v>
      </c>
      <c r="Z4" s="63">
        <v>0.15144230769230799</v>
      </c>
      <c r="AA4" s="63" t="e">
        <v>#VALUE!</v>
      </c>
      <c r="AB4" s="63" t="e">
        <v>#VALUE!</v>
      </c>
      <c r="AC4" s="63" t="e">
        <v>#VALUE!</v>
      </c>
      <c r="AD4" s="63" t="e">
        <v>#VALUE!</v>
      </c>
      <c r="AE4" s="63" t="e">
        <v>#VALUE!</v>
      </c>
      <c r="AF4" s="63" t="e">
        <v>#VALUE!</v>
      </c>
      <c r="AG4" s="63" t="e">
        <v>#VALUE!</v>
      </c>
      <c r="AH4" s="63" t="e">
        <v>#VALUE!</v>
      </c>
      <c r="AI4" s="63" t="e">
        <v>#VALUE!</v>
      </c>
      <c r="AJ4" s="63" t="e">
        <v>#VALUE!</v>
      </c>
      <c r="AK4" s="63" t="e">
        <v>#VALUE!</v>
      </c>
      <c r="AL4" s="63" t="e">
        <v>#VALUE!</v>
      </c>
      <c r="AM4" s="63" t="e">
        <v>#VALUE!</v>
      </c>
      <c r="AN4" s="63" t="e">
        <v>#VALUE!</v>
      </c>
      <c r="AO4" s="63" t="e">
        <v>#VALUE!</v>
      </c>
      <c r="AP4" s="63">
        <v>8.3204930662557797E-2</v>
      </c>
      <c r="AQ4" s="63">
        <v>7.19530102790015E-2</v>
      </c>
      <c r="AR4" s="63">
        <v>4.8657718120805403E-2</v>
      </c>
      <c r="AS4" s="63">
        <v>6.0037523452157598E-2</v>
      </c>
      <c r="AT4" s="63">
        <v>4.3269230769230803E-2</v>
      </c>
      <c r="AU4" s="63" t="e">
        <v>#VALUE!</v>
      </c>
      <c r="AV4" s="63">
        <v>2.3494860499265802E-2</v>
      </c>
      <c r="AW4" s="63">
        <v>2.01342281879195E-2</v>
      </c>
      <c r="AX4" s="63" t="e">
        <v>#VALUE!</v>
      </c>
      <c r="AY4" s="63" t="e">
        <v>#VALUE!</v>
      </c>
      <c r="AZ4" s="63">
        <v>3.8520801232665602E-2</v>
      </c>
      <c r="BA4" s="63">
        <v>2.2026431718061699E-2</v>
      </c>
      <c r="BB4" s="63">
        <v>1.67785234899329E-2</v>
      </c>
      <c r="BC4" s="63" t="e">
        <v>#VALUE!</v>
      </c>
      <c r="BD4" s="63" t="e">
        <v>#VALUE!</v>
      </c>
      <c r="BE4" s="63" t="e">
        <v>#VALUE!</v>
      </c>
      <c r="BF4" s="63" t="e">
        <v>#VALUE!</v>
      </c>
      <c r="BG4" s="63" t="e">
        <v>#VALUE!</v>
      </c>
      <c r="BH4" s="63" t="e">
        <v>#VALUE!</v>
      </c>
      <c r="BI4" s="63" t="e">
        <v>#VALUE!</v>
      </c>
      <c r="BJ4" s="63" t="e">
        <v>#VALUE!</v>
      </c>
      <c r="BK4" s="63" t="e">
        <v>#VALUE!</v>
      </c>
      <c r="BL4" s="63" t="e">
        <v>#VALUE!</v>
      </c>
      <c r="BM4" s="63" t="e">
        <v>#VALUE!</v>
      </c>
      <c r="BN4" s="63" t="e">
        <v>#VALUE!</v>
      </c>
      <c r="BO4" s="63" t="e">
        <v>#VALUE!</v>
      </c>
      <c r="BP4" s="63" t="e">
        <v>#VALUE!</v>
      </c>
      <c r="BQ4" s="63" t="e">
        <v>#VALUE!</v>
      </c>
      <c r="BR4" s="63" t="e">
        <v>#VALUE!</v>
      </c>
      <c r="BS4" s="63" t="e">
        <v>#VALUE!</v>
      </c>
      <c r="BT4" s="63" t="e">
        <v>#VALUE!</v>
      </c>
      <c r="BU4" s="63" t="e">
        <v>#VALUE!</v>
      </c>
      <c r="BV4" s="63" t="e">
        <v>#VALUE!</v>
      </c>
      <c r="BW4" s="63" t="e">
        <v>#VALUE!</v>
      </c>
      <c r="BX4" s="63" t="e">
        <v>#VALUE!</v>
      </c>
      <c r="BY4" s="63" t="e">
        <v>#VALUE!</v>
      </c>
      <c r="BZ4" s="63" t="e">
        <v>#VALUE!</v>
      </c>
      <c r="CA4" s="63" t="e">
        <v>#VALUE!</v>
      </c>
      <c r="CB4" s="63" t="e">
        <v>#VALUE!</v>
      </c>
      <c r="CC4" s="63" t="e">
        <v>#VALUE!</v>
      </c>
      <c r="CD4" s="63" t="e">
        <v>#VALUE!</v>
      </c>
      <c r="CE4" s="63" t="e">
        <v>#VALUE!</v>
      </c>
      <c r="CF4" s="63" t="e">
        <v>#VALUE!</v>
      </c>
      <c r="CG4" s="63" t="e">
        <v>#VALUE!</v>
      </c>
      <c r="CH4" s="63" t="e">
        <v>#VALUE!</v>
      </c>
      <c r="CI4" s="63" t="e">
        <v>#VALUE!</v>
      </c>
      <c r="CJ4" s="63" t="e">
        <v>#VALUE!</v>
      </c>
      <c r="CK4" s="63" t="e">
        <v>#VALUE!</v>
      </c>
      <c r="CL4" s="63" t="e">
        <v>#VALUE!</v>
      </c>
      <c r="CM4" s="63" t="e">
        <v>#VALUE!</v>
      </c>
      <c r="CN4" s="63" t="e">
        <v>#VALUE!</v>
      </c>
      <c r="CO4" s="63" t="e">
        <v>#VALUE!</v>
      </c>
      <c r="CP4" s="63" t="e">
        <v>#VALUE!</v>
      </c>
      <c r="CQ4" s="63" t="e">
        <v>#VALUE!</v>
      </c>
      <c r="CR4" s="63" t="e">
        <v>#VALUE!</v>
      </c>
      <c r="CS4" s="63">
        <v>0.12942989214175701</v>
      </c>
      <c r="CT4" s="63">
        <v>0.105726872246696</v>
      </c>
      <c r="CU4" s="63">
        <v>0.10402684563758401</v>
      </c>
      <c r="CV4" s="63">
        <v>0.108818011257036</v>
      </c>
      <c r="CW4" s="63">
        <v>7.2115384615384595E-2</v>
      </c>
      <c r="CX4" s="63" t="e">
        <v>#VALUE!</v>
      </c>
      <c r="CY4" s="63" t="e">
        <v>#VALUE!</v>
      </c>
      <c r="CZ4" s="63" t="e">
        <v>#VALUE!</v>
      </c>
      <c r="DA4" s="63" t="e">
        <v>#VALUE!</v>
      </c>
      <c r="DB4" s="63" t="e">
        <v>#VALUE!</v>
      </c>
      <c r="DC4" s="63" t="e">
        <v>#VALUE!</v>
      </c>
      <c r="DD4" s="63" t="e">
        <v>#VALUE!</v>
      </c>
      <c r="DE4" s="63" t="e">
        <v>#VALUE!</v>
      </c>
      <c r="DF4" s="63" t="e">
        <v>#VALUE!</v>
      </c>
      <c r="DG4" s="63" t="e">
        <v>#VALUE!</v>
      </c>
      <c r="DH4" s="63" t="e">
        <v>#VALUE!</v>
      </c>
      <c r="DI4" s="63" t="e">
        <v>#VALUE!</v>
      </c>
      <c r="DJ4" s="63" t="e">
        <v>#VALUE!</v>
      </c>
      <c r="DK4" s="63" t="e">
        <v>#VALUE!</v>
      </c>
      <c r="DL4" s="63" t="e">
        <v>#VALUE!</v>
      </c>
      <c r="DM4" s="63">
        <v>0.72727272727272696</v>
      </c>
      <c r="DN4" s="63">
        <v>0.74889867841409696</v>
      </c>
      <c r="DO4" s="63">
        <v>0.68120805369127502</v>
      </c>
      <c r="DP4" s="63">
        <v>0.54971857410881797</v>
      </c>
      <c r="DQ4" s="63">
        <v>0.53365384615384603</v>
      </c>
      <c r="DR4" s="63">
        <v>0.268104776579353</v>
      </c>
      <c r="DS4" s="63">
        <v>0.22760646108663701</v>
      </c>
      <c r="DT4" s="63">
        <v>0.204697986577181</v>
      </c>
      <c r="DU4" s="63">
        <v>0.200750469043152</v>
      </c>
      <c r="DV4" s="63">
        <v>0.15144230769230799</v>
      </c>
      <c r="DW4" s="63">
        <v>4.4684129429892097E-2</v>
      </c>
      <c r="DX4" s="63">
        <v>2.3494860499265802E-2</v>
      </c>
      <c r="DY4" s="63">
        <v>2.01342281879195E-2</v>
      </c>
      <c r="DZ4" s="63" t="e">
        <v>#VALUE!</v>
      </c>
      <c r="EA4" s="63" t="e">
        <v>#VALUE!</v>
      </c>
      <c r="EB4" s="63">
        <v>0.23728813559322001</v>
      </c>
      <c r="EC4" s="63">
        <v>0.205580029368576</v>
      </c>
      <c r="ED4" s="63">
        <v>0.182885906040268</v>
      </c>
      <c r="EE4" s="63">
        <v>0.18761726078799201</v>
      </c>
      <c r="EF4" s="63">
        <v>0.134615384615385</v>
      </c>
    </row>
    <row r="5" spans="1:136" x14ac:dyDescent="0.3">
      <c r="A5" s="63" t="s">
        <v>22</v>
      </c>
      <c r="B5" s="63">
        <v>0.75981161695447397</v>
      </c>
      <c r="C5" s="63">
        <v>0.837209302325581</v>
      </c>
      <c r="D5" s="63">
        <v>0.887709497206704</v>
      </c>
      <c r="E5" s="63">
        <v>0.86458957459556596</v>
      </c>
      <c r="F5" s="63">
        <v>0.82021541010770505</v>
      </c>
      <c r="G5" s="63">
        <v>9.9424385138670909E-3</v>
      </c>
      <c r="H5" s="63" t="e">
        <v>#VALUE!</v>
      </c>
      <c r="I5" s="63">
        <v>1.34078212290503E-2</v>
      </c>
      <c r="J5" s="63">
        <v>1.0185739964050301E-2</v>
      </c>
      <c r="K5" s="63" t="e">
        <v>#VALUE!</v>
      </c>
      <c r="L5" s="63" t="e">
        <v>#VALUE!</v>
      </c>
      <c r="M5" s="63" t="e">
        <v>#VALUE!</v>
      </c>
      <c r="N5" s="63" t="e">
        <v>#VALUE!</v>
      </c>
      <c r="O5" s="63" t="e">
        <v>#VALUE!</v>
      </c>
      <c r="P5" s="63" t="e">
        <v>#VALUE!</v>
      </c>
      <c r="Q5" s="63" t="e">
        <v>#VALUE!</v>
      </c>
      <c r="R5" s="63" t="e">
        <v>#VALUE!</v>
      </c>
      <c r="S5" s="63" t="e">
        <v>#VALUE!</v>
      </c>
      <c r="T5" s="63" t="e">
        <v>#VALUE!</v>
      </c>
      <c r="U5" s="63" t="e">
        <v>#VALUE!</v>
      </c>
      <c r="V5" s="63">
        <v>0.26896912611198298</v>
      </c>
      <c r="W5" s="63">
        <v>0.26860465116279097</v>
      </c>
      <c r="X5" s="63">
        <v>0.25921787709497202</v>
      </c>
      <c r="Y5" s="63">
        <v>0.18154583582983799</v>
      </c>
      <c r="Z5" s="63">
        <v>0.11516155758077901</v>
      </c>
      <c r="AA5" s="63" t="e">
        <v>#VALUE!</v>
      </c>
      <c r="AB5" s="63" t="e">
        <v>#VALUE!</v>
      </c>
      <c r="AC5" s="63" t="e">
        <v>#VALUE!</v>
      </c>
      <c r="AD5" s="63" t="e">
        <v>#VALUE!</v>
      </c>
      <c r="AE5" s="63" t="e">
        <v>#VALUE!</v>
      </c>
      <c r="AF5" s="63">
        <v>1.30821559392988E-2</v>
      </c>
      <c r="AG5" s="63">
        <v>1.1046511627906999E-2</v>
      </c>
      <c r="AH5" s="63">
        <v>7.2625698324022296E-3</v>
      </c>
      <c r="AI5" s="63" t="e">
        <v>#VALUE!</v>
      </c>
      <c r="AJ5" s="63" t="e">
        <v>#VALUE!</v>
      </c>
      <c r="AK5" s="63">
        <v>6.8027210884353704E-3</v>
      </c>
      <c r="AL5" s="63" t="e">
        <v>#VALUE!</v>
      </c>
      <c r="AM5" s="63" t="e">
        <v>#VALUE!</v>
      </c>
      <c r="AN5" s="63" t="e">
        <v>#VALUE!</v>
      </c>
      <c r="AO5" s="63" t="e">
        <v>#VALUE!</v>
      </c>
      <c r="AP5" s="63">
        <v>0.115646258503401</v>
      </c>
      <c r="AQ5" s="63">
        <v>0.116279069767442</v>
      </c>
      <c r="AR5" s="63">
        <v>0.100558659217877</v>
      </c>
      <c r="AS5" s="63">
        <v>7.3696824445775896E-2</v>
      </c>
      <c r="AT5" s="63">
        <v>4.5567522783761402E-2</v>
      </c>
      <c r="AU5" s="63">
        <v>4.3432757718472E-2</v>
      </c>
      <c r="AV5" s="63">
        <v>3.0232558139534901E-2</v>
      </c>
      <c r="AW5" s="63">
        <v>3.8547486033519603E-2</v>
      </c>
      <c r="AX5" s="63">
        <v>1.8573996405032999E-2</v>
      </c>
      <c r="AY5" s="63">
        <v>9.1135045567522794E-3</v>
      </c>
      <c r="AZ5" s="63">
        <v>3.7153322867608599E-2</v>
      </c>
      <c r="BA5" s="63">
        <v>2.4418604651162801E-2</v>
      </c>
      <c r="BB5" s="63">
        <v>2.68156424581006E-2</v>
      </c>
      <c r="BC5" s="63">
        <v>7.7890952666267201E-3</v>
      </c>
      <c r="BD5" s="63">
        <v>8.2850041425020695E-3</v>
      </c>
      <c r="BE5" s="63" t="e">
        <v>#VALUE!</v>
      </c>
      <c r="BF5" s="63" t="e">
        <v>#VALUE!</v>
      </c>
      <c r="BG5" s="63" t="e">
        <v>#VALUE!</v>
      </c>
      <c r="BH5" s="63" t="e">
        <v>#VALUE!</v>
      </c>
      <c r="BI5" s="63" t="e">
        <v>#VALUE!</v>
      </c>
      <c r="BJ5" s="63" t="e">
        <v>#VALUE!</v>
      </c>
      <c r="BK5" s="63" t="e">
        <v>#VALUE!</v>
      </c>
      <c r="BL5" s="63" t="e">
        <v>#VALUE!</v>
      </c>
      <c r="BM5" s="63" t="e">
        <v>#VALUE!</v>
      </c>
      <c r="BN5" s="63" t="e">
        <v>#VALUE!</v>
      </c>
      <c r="BO5" s="63" t="e">
        <v>#VALUE!</v>
      </c>
      <c r="BP5" s="63">
        <v>5.8139534883720903E-3</v>
      </c>
      <c r="BQ5" s="63">
        <v>1.2290502793296101E-2</v>
      </c>
      <c r="BR5" s="63">
        <v>7.7890952666267201E-3</v>
      </c>
      <c r="BS5" s="63" t="e">
        <v>#VALUE!</v>
      </c>
      <c r="BT5" s="63">
        <v>1.3605442176870699E-2</v>
      </c>
      <c r="BU5" s="63">
        <v>1.2790697674418599E-2</v>
      </c>
      <c r="BV5" s="63">
        <v>7.2625698324022296E-3</v>
      </c>
      <c r="BW5" s="63" t="e">
        <v>#VALUE!</v>
      </c>
      <c r="BX5" s="63" t="e">
        <v>#VALUE!</v>
      </c>
      <c r="BY5" s="63" t="e">
        <v>#VALUE!</v>
      </c>
      <c r="BZ5" s="63" t="e">
        <v>#VALUE!</v>
      </c>
      <c r="CA5" s="63" t="e">
        <v>#VALUE!</v>
      </c>
      <c r="CB5" s="63" t="e">
        <v>#VALUE!</v>
      </c>
      <c r="CC5" s="63" t="e">
        <v>#VALUE!</v>
      </c>
      <c r="CD5" s="63" t="e">
        <v>#VALUE!</v>
      </c>
      <c r="CE5" s="63" t="e">
        <v>#VALUE!</v>
      </c>
      <c r="CF5" s="63" t="e">
        <v>#VALUE!</v>
      </c>
      <c r="CG5" s="63" t="e">
        <v>#VALUE!</v>
      </c>
      <c r="CH5" s="63" t="e">
        <v>#VALUE!</v>
      </c>
      <c r="CI5" s="63" t="e">
        <v>#VALUE!</v>
      </c>
      <c r="CJ5" s="63" t="e">
        <v>#VALUE!</v>
      </c>
      <c r="CK5" s="63" t="e">
        <v>#VALUE!</v>
      </c>
      <c r="CL5" s="63" t="e">
        <v>#VALUE!</v>
      </c>
      <c r="CM5" s="63" t="e">
        <v>#VALUE!</v>
      </c>
      <c r="CN5" s="63">
        <v>9.9424385138670909E-3</v>
      </c>
      <c r="CO5" s="63">
        <v>1.51162790697674E-2</v>
      </c>
      <c r="CP5" s="63">
        <v>1.50837988826816E-2</v>
      </c>
      <c r="CQ5" s="63">
        <v>1.55781905332534E-2</v>
      </c>
      <c r="CR5" s="63" t="e">
        <v>#VALUE!</v>
      </c>
      <c r="CS5" s="63">
        <v>4.4479330193615899E-2</v>
      </c>
      <c r="CT5" s="63">
        <v>6.7441860465116299E-2</v>
      </c>
      <c r="CU5" s="63">
        <v>6.9832402234636895E-2</v>
      </c>
      <c r="CV5" s="63">
        <v>5.5122828040742998E-2</v>
      </c>
      <c r="CW5" s="63">
        <v>4.1425020712510398E-2</v>
      </c>
      <c r="CX5" s="63" t="e">
        <v>#VALUE!</v>
      </c>
      <c r="CY5" s="63" t="e">
        <v>#VALUE!</v>
      </c>
      <c r="CZ5" s="63">
        <v>5.5865921787709499E-3</v>
      </c>
      <c r="DA5" s="63" t="e">
        <v>#VALUE!</v>
      </c>
      <c r="DB5" s="63" t="e">
        <v>#VALUE!</v>
      </c>
      <c r="DC5" s="63" t="e">
        <v>#VALUE!</v>
      </c>
      <c r="DD5" s="63" t="e">
        <v>#VALUE!</v>
      </c>
      <c r="DE5" s="63" t="e">
        <v>#VALUE!</v>
      </c>
      <c r="DF5" s="63" t="e">
        <v>#VALUE!</v>
      </c>
      <c r="DG5" s="63" t="e">
        <v>#VALUE!</v>
      </c>
      <c r="DH5" s="63" t="e">
        <v>#VALUE!</v>
      </c>
      <c r="DI5" s="63" t="e">
        <v>#VALUE!</v>
      </c>
      <c r="DJ5" s="63" t="e">
        <v>#VALUE!</v>
      </c>
      <c r="DK5" s="63" t="e">
        <v>#VALUE!</v>
      </c>
      <c r="DL5" s="63" t="e">
        <v>#VALUE!</v>
      </c>
      <c r="DM5" s="63">
        <v>0.76190476190476197</v>
      </c>
      <c r="DN5" s="63">
        <v>0.83953488372092999</v>
      </c>
      <c r="DO5" s="63">
        <v>0.88882681564245802</v>
      </c>
      <c r="DP5" s="63">
        <v>0.86518873576992195</v>
      </c>
      <c r="DQ5" s="63">
        <v>0.82270091135045598</v>
      </c>
      <c r="DR5" s="63">
        <v>0.27367870225013102</v>
      </c>
      <c r="DS5" s="63">
        <v>0.27209302325581403</v>
      </c>
      <c r="DT5" s="63">
        <v>0.26312849162011198</v>
      </c>
      <c r="DU5" s="63">
        <v>0.18813660874775301</v>
      </c>
      <c r="DV5" s="63">
        <v>0.116818558409279</v>
      </c>
      <c r="DW5" s="63">
        <v>5.9131344845630603E-2</v>
      </c>
      <c r="DX5" s="63">
        <v>3.9534883720930197E-2</v>
      </c>
      <c r="DY5" s="63">
        <v>3.7988826815642501E-2</v>
      </c>
      <c r="DZ5" s="63">
        <v>1.3780707010185699E-2</v>
      </c>
      <c r="EA5" s="63">
        <v>9.9420049710024893E-3</v>
      </c>
      <c r="EB5" s="63">
        <v>0.230769230769231</v>
      </c>
      <c r="EC5" s="63">
        <v>0.24360465116279101</v>
      </c>
      <c r="ED5" s="63">
        <v>0.23351955307262601</v>
      </c>
      <c r="EE5" s="63">
        <v>0.17555422408627899</v>
      </c>
      <c r="EF5" s="63">
        <v>0.10853355426677699</v>
      </c>
    </row>
    <row r="6" spans="1:136" x14ac:dyDescent="0.3">
      <c r="A6" s="63" t="s">
        <v>23</v>
      </c>
      <c r="B6" s="63">
        <v>0.82677165354330695</v>
      </c>
      <c r="C6" s="63">
        <v>0.86386554621848699</v>
      </c>
      <c r="D6" s="63">
        <v>0.87137989778534897</v>
      </c>
      <c r="E6" s="63">
        <v>0.878682842287695</v>
      </c>
      <c r="F6" s="63">
        <v>0.838006230529595</v>
      </c>
      <c r="G6" s="63">
        <v>1.07372942018611E-2</v>
      </c>
      <c r="H6" s="63">
        <v>1.0924369747899201E-2</v>
      </c>
      <c r="I6" s="63" t="e">
        <v>#VALUE!</v>
      </c>
      <c r="J6" s="63">
        <v>1.03986135181976E-2</v>
      </c>
      <c r="K6" s="63" t="e">
        <v>#VALUE!</v>
      </c>
      <c r="L6" s="63" t="e">
        <v>#VALUE!</v>
      </c>
      <c r="M6" s="63" t="e">
        <v>#VALUE!</v>
      </c>
      <c r="N6" s="63" t="e">
        <v>#VALUE!</v>
      </c>
      <c r="O6" s="63" t="e">
        <v>#VALUE!</v>
      </c>
      <c r="P6" s="63" t="e">
        <v>#VALUE!</v>
      </c>
      <c r="Q6" s="63">
        <v>7.8740157480314994E-3</v>
      </c>
      <c r="R6" s="63" t="e">
        <v>#VALUE!</v>
      </c>
      <c r="S6" s="63" t="e">
        <v>#VALUE!</v>
      </c>
      <c r="T6" s="63" t="e">
        <v>#VALUE!</v>
      </c>
      <c r="U6" s="63" t="e">
        <v>#VALUE!</v>
      </c>
      <c r="V6" s="63">
        <v>0.33858267716535401</v>
      </c>
      <c r="W6" s="63">
        <v>0.32941176470588202</v>
      </c>
      <c r="X6" s="63">
        <v>0.31601362862010202</v>
      </c>
      <c r="Y6" s="63">
        <v>0.26256499133448902</v>
      </c>
      <c r="Z6" s="63">
        <v>0.124610591900312</v>
      </c>
      <c r="AA6" s="63" t="e">
        <v>#VALUE!</v>
      </c>
      <c r="AB6" s="63" t="e">
        <v>#VALUE!</v>
      </c>
      <c r="AC6" s="63" t="e">
        <v>#VALUE!</v>
      </c>
      <c r="AD6" s="63" t="e">
        <v>#VALUE!</v>
      </c>
      <c r="AE6" s="63" t="e">
        <v>#VALUE!</v>
      </c>
      <c r="AF6" s="63" t="e">
        <v>#VALUE!</v>
      </c>
      <c r="AG6" s="63" t="e">
        <v>#VALUE!</v>
      </c>
      <c r="AH6" s="63" t="e">
        <v>#VALUE!</v>
      </c>
      <c r="AI6" s="63" t="e">
        <v>#VALUE!</v>
      </c>
      <c r="AJ6" s="63" t="e">
        <v>#VALUE!</v>
      </c>
      <c r="AK6" s="63">
        <v>1.4316392269148199E-2</v>
      </c>
      <c r="AL6" s="63">
        <v>1.84873949579832E-2</v>
      </c>
      <c r="AM6" s="63" t="e">
        <v>#VALUE!</v>
      </c>
      <c r="AN6" s="63" t="e">
        <v>#VALUE!</v>
      </c>
      <c r="AO6" s="63" t="e">
        <v>#VALUE!</v>
      </c>
      <c r="AP6" s="63">
        <v>0.16678596993557601</v>
      </c>
      <c r="AQ6" s="63">
        <v>0.16890756302521001</v>
      </c>
      <c r="AR6" s="63">
        <v>0.147359454855196</v>
      </c>
      <c r="AS6" s="63">
        <v>0.123050259965338</v>
      </c>
      <c r="AT6" s="63">
        <v>5.5036344755970898E-2</v>
      </c>
      <c r="AU6" s="63">
        <v>1.00214745884037E-2</v>
      </c>
      <c r="AV6" s="63">
        <v>1.34453781512605E-2</v>
      </c>
      <c r="AW6" s="63">
        <v>1.95911413969336E-2</v>
      </c>
      <c r="AX6" s="63">
        <v>2.4263431542461002E-2</v>
      </c>
      <c r="AY6" s="63">
        <v>1.2461059190031199E-2</v>
      </c>
      <c r="AZ6" s="63">
        <v>6.0844667143879698E-2</v>
      </c>
      <c r="BA6" s="63">
        <v>5.7983193277310899E-2</v>
      </c>
      <c r="BB6" s="63">
        <v>4.17376490630324E-2</v>
      </c>
      <c r="BC6" s="63">
        <v>3.8994800693240898E-2</v>
      </c>
      <c r="BD6" s="63">
        <v>1.7653167185877498E-2</v>
      </c>
      <c r="BE6" s="63" t="e">
        <v>#VALUE!</v>
      </c>
      <c r="BF6" s="63" t="e">
        <v>#VALUE!</v>
      </c>
      <c r="BG6" s="63" t="e">
        <v>#VALUE!</v>
      </c>
      <c r="BH6" s="63" t="e">
        <v>#VALUE!</v>
      </c>
      <c r="BI6" s="63" t="e">
        <v>#VALUE!</v>
      </c>
      <c r="BJ6" s="63">
        <v>7.1581961345740901E-3</v>
      </c>
      <c r="BK6" s="63" t="e">
        <v>#VALUE!</v>
      </c>
      <c r="BL6" s="63" t="e">
        <v>#VALUE!</v>
      </c>
      <c r="BM6" s="63" t="e">
        <v>#VALUE!</v>
      </c>
      <c r="BN6" s="63" t="e">
        <v>#VALUE!</v>
      </c>
      <c r="BO6" s="63">
        <v>1.28847530422334E-2</v>
      </c>
      <c r="BP6" s="63" t="e">
        <v>#VALUE!</v>
      </c>
      <c r="BQ6" s="63">
        <v>1.7035775127768299E-2</v>
      </c>
      <c r="BR6" s="63">
        <v>1.03986135181976E-2</v>
      </c>
      <c r="BS6" s="63" t="e">
        <v>#VALUE!</v>
      </c>
      <c r="BT6" s="63" t="e">
        <v>#VALUE!</v>
      </c>
      <c r="BU6" s="63" t="e">
        <v>#VALUE!</v>
      </c>
      <c r="BV6" s="63" t="e">
        <v>#VALUE!</v>
      </c>
      <c r="BW6" s="63" t="e">
        <v>#VALUE!</v>
      </c>
      <c r="BX6" s="63" t="e">
        <v>#VALUE!</v>
      </c>
      <c r="BY6" s="63" t="e">
        <v>#VALUE!</v>
      </c>
      <c r="BZ6" s="63" t="e">
        <v>#VALUE!</v>
      </c>
      <c r="CA6" s="63" t="e">
        <v>#VALUE!</v>
      </c>
      <c r="CB6" s="63" t="e">
        <v>#VALUE!</v>
      </c>
      <c r="CC6" s="63" t="e">
        <v>#VALUE!</v>
      </c>
      <c r="CD6" s="63" t="e">
        <v>#VALUE!</v>
      </c>
      <c r="CE6" s="63" t="e">
        <v>#VALUE!</v>
      </c>
      <c r="CF6" s="63" t="e">
        <v>#VALUE!</v>
      </c>
      <c r="CG6" s="63" t="e">
        <v>#VALUE!</v>
      </c>
      <c r="CH6" s="63" t="e">
        <v>#VALUE!</v>
      </c>
      <c r="CI6" s="63">
        <v>1.00214745884037E-2</v>
      </c>
      <c r="CJ6" s="63">
        <v>8.4033613445378096E-3</v>
      </c>
      <c r="CK6" s="63">
        <v>1.0221465076660999E-2</v>
      </c>
      <c r="CL6" s="63" t="e">
        <v>#VALUE!</v>
      </c>
      <c r="CM6" s="63" t="e">
        <v>#VALUE!</v>
      </c>
      <c r="CN6" s="63" t="e">
        <v>#VALUE!</v>
      </c>
      <c r="CO6" s="63" t="e">
        <v>#VALUE!</v>
      </c>
      <c r="CP6" s="63" t="e">
        <v>#VALUE!</v>
      </c>
      <c r="CQ6" s="63" t="e">
        <v>#VALUE!</v>
      </c>
      <c r="CR6" s="63" t="e">
        <v>#VALUE!</v>
      </c>
      <c r="CS6" s="63">
        <v>6.8002863278453798E-2</v>
      </c>
      <c r="CT6" s="63">
        <v>6.6386554621848698E-2</v>
      </c>
      <c r="CU6" s="63">
        <v>8.8586030664395202E-2</v>
      </c>
      <c r="CV6" s="63">
        <v>6.49913344887348E-2</v>
      </c>
      <c r="CW6" s="63">
        <v>3.1152647975077899E-2</v>
      </c>
      <c r="CX6" s="63">
        <v>7.1581961345740901E-3</v>
      </c>
      <c r="CY6" s="63" t="e">
        <v>#VALUE!</v>
      </c>
      <c r="CZ6" s="63" t="e">
        <v>#VALUE!</v>
      </c>
      <c r="DA6" s="63" t="e">
        <v>#VALUE!</v>
      </c>
      <c r="DB6" s="63" t="e">
        <v>#VALUE!</v>
      </c>
      <c r="DC6" s="63" t="e">
        <v>#VALUE!</v>
      </c>
      <c r="DD6" s="63" t="e">
        <v>#VALUE!</v>
      </c>
      <c r="DE6" s="63" t="e">
        <v>#VALUE!</v>
      </c>
      <c r="DF6" s="63" t="e">
        <v>#VALUE!</v>
      </c>
      <c r="DG6" s="63" t="e">
        <v>#VALUE!</v>
      </c>
      <c r="DH6" s="63" t="e">
        <v>#VALUE!</v>
      </c>
      <c r="DI6" s="63" t="e">
        <v>#VALUE!</v>
      </c>
      <c r="DJ6" s="63" t="e">
        <v>#VALUE!</v>
      </c>
      <c r="DK6" s="63" t="e">
        <v>#VALUE!</v>
      </c>
      <c r="DL6" s="63" t="e">
        <v>#VALUE!</v>
      </c>
      <c r="DM6" s="63">
        <v>0.829634931997137</v>
      </c>
      <c r="DN6" s="63">
        <v>0.86470588235294099</v>
      </c>
      <c r="DO6" s="63">
        <v>0.87137989778534897</v>
      </c>
      <c r="DP6" s="63">
        <v>0.87954939341421101</v>
      </c>
      <c r="DQ6" s="63">
        <v>0.838006230529595</v>
      </c>
      <c r="DR6" s="63">
        <v>0.33571939871152501</v>
      </c>
      <c r="DS6" s="63">
        <v>0.32941176470588202</v>
      </c>
      <c r="DT6" s="63">
        <v>0.31601362862010202</v>
      </c>
      <c r="DU6" s="63">
        <v>0.265164644714038</v>
      </c>
      <c r="DV6" s="63">
        <v>0.12253374870197301</v>
      </c>
      <c r="DW6" s="63">
        <v>7.8024337866857599E-2</v>
      </c>
      <c r="DX6" s="63">
        <v>8.0672268907563002E-2</v>
      </c>
      <c r="DY6" s="63">
        <v>5.3662691652470201E-2</v>
      </c>
      <c r="DZ6" s="63">
        <v>5.0259965337954897E-2</v>
      </c>
      <c r="EA6" s="63">
        <v>1.9730010384215999E-2</v>
      </c>
      <c r="EB6" s="63">
        <v>0.2705798138869</v>
      </c>
      <c r="EC6" s="63">
        <v>0.26218487394958001</v>
      </c>
      <c r="ED6" s="63">
        <v>0.27172061328790498</v>
      </c>
      <c r="EE6" s="63">
        <v>0.22443674176776399</v>
      </c>
      <c r="EF6" s="63">
        <v>0.103842159916926</v>
      </c>
    </row>
    <row r="7" spans="1:136" x14ac:dyDescent="0.3">
      <c r="A7" s="63" t="s">
        <v>24</v>
      </c>
      <c r="B7" s="63">
        <v>0.67446808510638301</v>
      </c>
      <c r="C7" s="63">
        <v>0.715935334872979</v>
      </c>
      <c r="D7" s="63">
        <v>0.65186915887850505</v>
      </c>
      <c r="E7" s="63">
        <v>0.56916996047430801</v>
      </c>
      <c r="F7" s="63">
        <v>0.55555555555555602</v>
      </c>
      <c r="G7" s="63" t="e">
        <v>#VALUE!</v>
      </c>
      <c r="H7" s="63" t="e">
        <v>#VALUE!</v>
      </c>
      <c r="I7" s="63" t="e">
        <v>#VALUE!</v>
      </c>
      <c r="J7" s="63" t="e">
        <v>#VALUE!</v>
      </c>
      <c r="K7" s="63" t="e">
        <v>#VALUE!</v>
      </c>
      <c r="L7" s="63" t="e">
        <v>#VALUE!</v>
      </c>
      <c r="M7" s="63" t="e">
        <v>#VALUE!</v>
      </c>
      <c r="N7" s="63" t="e">
        <v>#VALUE!</v>
      </c>
      <c r="O7" s="63" t="e">
        <v>#VALUE!</v>
      </c>
      <c r="P7" s="63" t="e">
        <v>#VALUE!</v>
      </c>
      <c r="Q7" s="63" t="e">
        <v>#VALUE!</v>
      </c>
      <c r="R7" s="63" t="e">
        <v>#VALUE!</v>
      </c>
      <c r="S7" s="63" t="e">
        <v>#VALUE!</v>
      </c>
      <c r="T7" s="63" t="e">
        <v>#VALUE!</v>
      </c>
      <c r="U7" s="63" t="e">
        <v>#VALUE!</v>
      </c>
      <c r="V7" s="63">
        <v>0.32553191489361699</v>
      </c>
      <c r="W7" s="63">
        <v>0.30023094688221702</v>
      </c>
      <c r="X7" s="63">
        <v>0.210280373831776</v>
      </c>
      <c r="Y7" s="63">
        <v>0.22924901185770799</v>
      </c>
      <c r="Z7" s="63">
        <v>0.13960113960114001</v>
      </c>
      <c r="AA7" s="63" t="e">
        <v>#VALUE!</v>
      </c>
      <c r="AB7" s="63" t="e">
        <v>#VALUE!</v>
      </c>
      <c r="AC7" s="63" t="e">
        <v>#VALUE!</v>
      </c>
      <c r="AD7" s="63" t="e">
        <v>#VALUE!</v>
      </c>
      <c r="AE7" s="63" t="e">
        <v>#VALUE!</v>
      </c>
      <c r="AF7" s="63" t="e">
        <v>#VALUE!</v>
      </c>
      <c r="AG7" s="63" t="e">
        <v>#VALUE!</v>
      </c>
      <c r="AH7" s="63" t="e">
        <v>#VALUE!</v>
      </c>
      <c r="AI7" s="63" t="e">
        <v>#VALUE!</v>
      </c>
      <c r="AJ7" s="63" t="e">
        <v>#VALUE!</v>
      </c>
      <c r="AK7" s="63" t="e">
        <v>#VALUE!</v>
      </c>
      <c r="AL7" s="63" t="e">
        <v>#VALUE!</v>
      </c>
      <c r="AM7" s="63" t="e">
        <v>#VALUE!</v>
      </c>
      <c r="AN7" s="63" t="e">
        <v>#VALUE!</v>
      </c>
      <c r="AO7" s="63" t="e">
        <v>#VALUE!</v>
      </c>
      <c r="AP7" s="63">
        <v>0.12978723404255299</v>
      </c>
      <c r="AQ7" s="63">
        <v>0.117782909930716</v>
      </c>
      <c r="AR7" s="63">
        <v>7.2429906542056097E-2</v>
      </c>
      <c r="AS7" s="63">
        <v>5.73122529644269E-2</v>
      </c>
      <c r="AT7" s="63">
        <v>5.4131054131054103E-2</v>
      </c>
      <c r="AU7" s="63">
        <v>2.1276595744680899E-2</v>
      </c>
      <c r="AV7" s="63" t="e">
        <v>#VALUE!</v>
      </c>
      <c r="AW7" s="63" t="e">
        <v>#VALUE!</v>
      </c>
      <c r="AX7" s="63" t="e">
        <v>#VALUE!</v>
      </c>
      <c r="AY7" s="63" t="e">
        <v>#VALUE!</v>
      </c>
      <c r="AZ7" s="63">
        <v>3.8297872340425497E-2</v>
      </c>
      <c r="BA7" s="63" t="e">
        <v>#VALUE!</v>
      </c>
      <c r="BB7" s="63">
        <v>2.33644859813084E-2</v>
      </c>
      <c r="BC7" s="63">
        <v>2.1739130434782601E-2</v>
      </c>
      <c r="BD7" s="63" t="e">
        <v>#VALUE!</v>
      </c>
      <c r="BE7" s="63" t="e">
        <v>#VALUE!</v>
      </c>
      <c r="BF7" s="63" t="e">
        <v>#VALUE!</v>
      </c>
      <c r="BG7" s="63" t="e">
        <v>#VALUE!</v>
      </c>
      <c r="BH7" s="63" t="e">
        <v>#VALUE!</v>
      </c>
      <c r="BI7" s="63" t="e">
        <v>#VALUE!</v>
      </c>
      <c r="BJ7" s="63" t="e">
        <v>#VALUE!</v>
      </c>
      <c r="BK7" s="63" t="e">
        <v>#VALUE!</v>
      </c>
      <c r="BL7" s="63" t="e">
        <v>#VALUE!</v>
      </c>
      <c r="BM7" s="63" t="e">
        <v>#VALUE!</v>
      </c>
      <c r="BN7" s="63" t="e">
        <v>#VALUE!</v>
      </c>
      <c r="BO7" s="63" t="e">
        <v>#VALUE!</v>
      </c>
      <c r="BP7" s="63" t="e">
        <v>#VALUE!</v>
      </c>
      <c r="BQ7" s="63" t="e">
        <v>#VALUE!</v>
      </c>
      <c r="BR7" s="63" t="e">
        <v>#VALUE!</v>
      </c>
      <c r="BS7" s="63" t="e">
        <v>#VALUE!</v>
      </c>
      <c r="BT7" s="63" t="e">
        <v>#VALUE!</v>
      </c>
      <c r="BU7" s="63" t="e">
        <v>#VALUE!</v>
      </c>
      <c r="BV7" s="63" t="e">
        <v>#VALUE!</v>
      </c>
      <c r="BW7" s="63" t="e">
        <v>#VALUE!</v>
      </c>
      <c r="BX7" s="63" t="e">
        <v>#VALUE!</v>
      </c>
      <c r="BY7" s="63" t="e">
        <v>#VALUE!</v>
      </c>
      <c r="BZ7" s="63" t="e">
        <v>#VALUE!</v>
      </c>
      <c r="CA7" s="63" t="e">
        <v>#VALUE!</v>
      </c>
      <c r="CB7" s="63" t="e">
        <v>#VALUE!</v>
      </c>
      <c r="CC7" s="63" t="e">
        <v>#VALUE!</v>
      </c>
      <c r="CD7" s="63" t="e">
        <v>#VALUE!</v>
      </c>
      <c r="CE7" s="63" t="e">
        <v>#VALUE!</v>
      </c>
      <c r="CF7" s="63" t="e">
        <v>#VALUE!</v>
      </c>
      <c r="CG7" s="63" t="e">
        <v>#VALUE!</v>
      </c>
      <c r="CH7" s="63" t="e">
        <v>#VALUE!</v>
      </c>
      <c r="CI7" s="63" t="e">
        <v>#VALUE!</v>
      </c>
      <c r="CJ7" s="63" t="e">
        <v>#VALUE!</v>
      </c>
      <c r="CK7" s="63" t="e">
        <v>#VALUE!</v>
      </c>
      <c r="CL7" s="63" t="e">
        <v>#VALUE!</v>
      </c>
      <c r="CM7" s="63" t="e">
        <v>#VALUE!</v>
      </c>
      <c r="CN7" s="63" t="e">
        <v>#VALUE!</v>
      </c>
      <c r="CO7" s="63" t="e">
        <v>#VALUE!</v>
      </c>
      <c r="CP7" s="63" t="e">
        <v>#VALUE!</v>
      </c>
      <c r="CQ7" s="63" t="e">
        <v>#VALUE!</v>
      </c>
      <c r="CR7" s="63" t="e">
        <v>#VALUE!</v>
      </c>
      <c r="CS7" s="63">
        <v>0.182978723404255</v>
      </c>
      <c r="CT7" s="63">
        <v>0.221709006928406</v>
      </c>
      <c r="CU7" s="63">
        <v>0.11448598130841101</v>
      </c>
      <c r="CV7" s="63">
        <v>0.138339920948617</v>
      </c>
      <c r="CW7" s="63">
        <v>7.1225071225071199E-2</v>
      </c>
      <c r="CX7" s="63" t="e">
        <v>#VALUE!</v>
      </c>
      <c r="CY7" s="63" t="e">
        <v>#VALUE!</v>
      </c>
      <c r="CZ7" s="63" t="e">
        <v>#VALUE!</v>
      </c>
      <c r="DA7" s="63" t="e">
        <v>#VALUE!</v>
      </c>
      <c r="DB7" s="63" t="e">
        <v>#VALUE!</v>
      </c>
      <c r="DC7" s="63" t="e">
        <v>#VALUE!</v>
      </c>
      <c r="DD7" s="63" t="e">
        <v>#VALUE!</v>
      </c>
      <c r="DE7" s="63" t="e">
        <v>#VALUE!</v>
      </c>
      <c r="DF7" s="63" t="e">
        <v>#VALUE!</v>
      </c>
      <c r="DG7" s="63" t="e">
        <v>#VALUE!</v>
      </c>
      <c r="DH7" s="63" t="e">
        <v>#VALUE!</v>
      </c>
      <c r="DI7" s="63" t="e">
        <v>#VALUE!</v>
      </c>
      <c r="DJ7" s="63" t="e">
        <v>#VALUE!</v>
      </c>
      <c r="DK7" s="63" t="e">
        <v>#VALUE!</v>
      </c>
      <c r="DL7" s="63" t="e">
        <v>#VALUE!</v>
      </c>
      <c r="DM7" s="63">
        <v>0.680851063829787</v>
      </c>
      <c r="DN7" s="63">
        <v>0.72055427251732096</v>
      </c>
      <c r="DO7" s="63">
        <v>0.65654205607476601</v>
      </c>
      <c r="DP7" s="63">
        <v>0.56916996047430801</v>
      </c>
      <c r="DQ7" s="63">
        <v>0.55555555555555602</v>
      </c>
      <c r="DR7" s="63">
        <v>0.319148936170213</v>
      </c>
      <c r="DS7" s="63">
        <v>0.302540415704388</v>
      </c>
      <c r="DT7" s="63">
        <v>0.217289719626168</v>
      </c>
      <c r="DU7" s="63">
        <v>0.23913043478260901</v>
      </c>
      <c r="DV7" s="63">
        <v>0.13960113960114001</v>
      </c>
      <c r="DW7" s="63">
        <v>5.31914893617021E-2</v>
      </c>
      <c r="DX7" s="63">
        <v>3.0023094688221699E-2</v>
      </c>
      <c r="DY7" s="63">
        <v>3.7383177570093497E-2</v>
      </c>
      <c r="DZ7" s="63">
        <v>2.9644268774703601E-2</v>
      </c>
      <c r="EA7" s="63" t="e">
        <v>#VALUE!</v>
      </c>
      <c r="EB7" s="63">
        <v>0.28723404255319201</v>
      </c>
      <c r="EC7" s="63">
        <v>0.29561200923787501</v>
      </c>
      <c r="ED7" s="63">
        <v>0.18925233644859801</v>
      </c>
      <c r="EE7" s="63">
        <v>0.21541501976284599</v>
      </c>
      <c r="EF7" s="63">
        <v>0.13390313390313399</v>
      </c>
    </row>
    <row r="8" spans="1:136" x14ac:dyDescent="0.3">
      <c r="A8" s="63" t="s">
        <v>25</v>
      </c>
      <c r="B8" s="63">
        <v>0.73525073746312697</v>
      </c>
      <c r="C8" s="63">
        <v>0.78605769230769196</v>
      </c>
      <c r="D8" s="63">
        <v>0.78175895765472303</v>
      </c>
      <c r="E8" s="63">
        <v>0.759832635983264</v>
      </c>
      <c r="F8" s="63">
        <v>0.71499999999999997</v>
      </c>
      <c r="G8" s="63">
        <v>2.3598820058997001E-2</v>
      </c>
      <c r="H8" s="63">
        <v>2.5641025641025599E-2</v>
      </c>
      <c r="I8" s="63">
        <v>1.0586319218241E-2</v>
      </c>
      <c r="J8" s="63">
        <v>1.5062761506276201E-2</v>
      </c>
      <c r="K8" s="63" t="e">
        <v>#VALUE!</v>
      </c>
      <c r="L8" s="63" t="e">
        <v>#VALUE!</v>
      </c>
      <c r="M8" s="63" t="e">
        <v>#VALUE!</v>
      </c>
      <c r="N8" s="63" t="e">
        <v>#VALUE!</v>
      </c>
      <c r="O8" s="63" t="e">
        <v>#VALUE!</v>
      </c>
      <c r="P8" s="63" t="e">
        <v>#VALUE!</v>
      </c>
      <c r="Q8" s="63" t="e">
        <v>#VALUE!</v>
      </c>
      <c r="R8" s="63" t="e">
        <v>#VALUE!</v>
      </c>
      <c r="S8" s="63" t="e">
        <v>#VALUE!</v>
      </c>
      <c r="T8" s="63" t="e">
        <v>#VALUE!</v>
      </c>
      <c r="U8" s="63" t="e">
        <v>#VALUE!</v>
      </c>
      <c r="V8" s="63">
        <v>0.30825958702064898</v>
      </c>
      <c r="W8" s="63">
        <v>0.331730769230769</v>
      </c>
      <c r="X8" s="63">
        <v>0.28013029315960902</v>
      </c>
      <c r="Y8" s="63">
        <v>0.247698744769874</v>
      </c>
      <c r="Z8" s="63">
        <v>0.14799999999999999</v>
      </c>
      <c r="AA8" s="63" t="e">
        <v>#VALUE!</v>
      </c>
      <c r="AB8" s="63" t="e">
        <v>#VALUE!</v>
      </c>
      <c r="AC8" s="63" t="e">
        <v>#VALUE!</v>
      </c>
      <c r="AD8" s="63" t="e">
        <v>#VALUE!</v>
      </c>
      <c r="AE8" s="63" t="e">
        <v>#VALUE!</v>
      </c>
      <c r="AF8" s="63" t="e">
        <v>#VALUE!</v>
      </c>
      <c r="AG8" s="63" t="e">
        <v>#VALUE!</v>
      </c>
      <c r="AH8" s="63" t="e">
        <v>#VALUE!</v>
      </c>
      <c r="AI8" s="63" t="e">
        <v>#VALUE!</v>
      </c>
      <c r="AJ8" s="63" t="e">
        <v>#VALUE!</v>
      </c>
      <c r="AK8" s="63" t="e">
        <v>#VALUE!</v>
      </c>
      <c r="AL8" s="63" t="e">
        <v>#VALUE!</v>
      </c>
      <c r="AM8" s="63" t="e">
        <v>#VALUE!</v>
      </c>
      <c r="AN8" s="63" t="e">
        <v>#VALUE!</v>
      </c>
      <c r="AO8" s="63" t="e">
        <v>#VALUE!</v>
      </c>
      <c r="AP8" s="63">
        <v>0.12905604719763999</v>
      </c>
      <c r="AQ8" s="63">
        <v>0.11778846153846199</v>
      </c>
      <c r="AR8" s="63">
        <v>0.12296416938110701</v>
      </c>
      <c r="AS8" s="63">
        <v>9.5397489539748997E-2</v>
      </c>
      <c r="AT8" s="63">
        <v>7.3999999999999996E-2</v>
      </c>
      <c r="AU8" s="63">
        <v>4.5722713864306798E-2</v>
      </c>
      <c r="AV8" s="63">
        <v>4.6474358974358997E-2</v>
      </c>
      <c r="AW8" s="63">
        <v>4.1530944625407198E-2</v>
      </c>
      <c r="AX8" s="63">
        <v>5.3556485355648498E-2</v>
      </c>
      <c r="AY8" s="63">
        <v>2.5000000000000001E-2</v>
      </c>
      <c r="AZ8" s="63">
        <v>5.6784660766961703E-2</v>
      </c>
      <c r="BA8" s="63">
        <v>6.8910256410256401E-2</v>
      </c>
      <c r="BB8" s="63">
        <v>3.9902280130293198E-2</v>
      </c>
      <c r="BC8" s="63">
        <v>3.93305439330544E-2</v>
      </c>
      <c r="BD8" s="63">
        <v>1.7000000000000001E-2</v>
      </c>
      <c r="BE8" s="63" t="e">
        <v>#VALUE!</v>
      </c>
      <c r="BF8" s="63" t="e">
        <v>#VALUE!</v>
      </c>
      <c r="BG8" s="63" t="e">
        <v>#VALUE!</v>
      </c>
      <c r="BH8" s="63" t="e">
        <v>#VALUE!</v>
      </c>
      <c r="BI8" s="63" t="e">
        <v>#VALUE!</v>
      </c>
      <c r="BJ8" s="63" t="e">
        <v>#VALUE!</v>
      </c>
      <c r="BK8" s="63" t="e">
        <v>#VALUE!</v>
      </c>
      <c r="BL8" s="63" t="e">
        <v>#VALUE!</v>
      </c>
      <c r="BM8" s="63" t="e">
        <v>#VALUE!</v>
      </c>
      <c r="BN8" s="63" t="e">
        <v>#VALUE!</v>
      </c>
      <c r="BO8" s="63" t="e">
        <v>#VALUE!</v>
      </c>
      <c r="BP8" s="63" t="e">
        <v>#VALUE!</v>
      </c>
      <c r="BQ8" s="63" t="e">
        <v>#VALUE!</v>
      </c>
      <c r="BR8" s="63" t="e">
        <v>#VALUE!</v>
      </c>
      <c r="BS8" s="63" t="e">
        <v>#VALUE!</v>
      </c>
      <c r="BT8" s="63">
        <v>1.1799410029498501E-2</v>
      </c>
      <c r="BU8" s="63">
        <v>1.44230769230769E-2</v>
      </c>
      <c r="BV8" s="63">
        <v>9.77198697068404E-3</v>
      </c>
      <c r="BW8" s="63" t="e">
        <v>#VALUE!</v>
      </c>
      <c r="BX8" s="63" t="e">
        <v>#VALUE!</v>
      </c>
      <c r="BY8" s="63" t="e">
        <v>#VALUE!</v>
      </c>
      <c r="BZ8" s="63" t="e">
        <v>#VALUE!</v>
      </c>
      <c r="CA8" s="63" t="e">
        <v>#VALUE!</v>
      </c>
      <c r="CB8" s="63" t="e">
        <v>#VALUE!</v>
      </c>
      <c r="CC8" s="63" t="e">
        <v>#VALUE!</v>
      </c>
      <c r="CD8" s="63" t="e">
        <v>#VALUE!</v>
      </c>
      <c r="CE8" s="63" t="e">
        <v>#VALUE!</v>
      </c>
      <c r="CF8" s="63" t="e">
        <v>#VALUE!</v>
      </c>
      <c r="CG8" s="63" t="e">
        <v>#VALUE!</v>
      </c>
      <c r="CH8" s="63" t="e">
        <v>#VALUE!</v>
      </c>
      <c r="CI8" s="63" t="e">
        <v>#VALUE!</v>
      </c>
      <c r="CJ8" s="63" t="e">
        <v>#VALUE!</v>
      </c>
      <c r="CK8" s="63" t="e">
        <v>#VALUE!</v>
      </c>
      <c r="CL8" s="63" t="e">
        <v>#VALUE!</v>
      </c>
      <c r="CM8" s="63" t="e">
        <v>#VALUE!</v>
      </c>
      <c r="CN8" s="63" t="e">
        <v>#VALUE!</v>
      </c>
      <c r="CO8" s="63" t="e">
        <v>#VALUE!</v>
      </c>
      <c r="CP8" s="63" t="e">
        <v>#VALUE!</v>
      </c>
      <c r="CQ8" s="63" t="e">
        <v>#VALUE!</v>
      </c>
      <c r="CR8" s="63" t="e">
        <v>#VALUE!</v>
      </c>
      <c r="CS8" s="63">
        <v>6.56342182890855E-2</v>
      </c>
      <c r="CT8" s="63">
        <v>8.0929487179487197E-2</v>
      </c>
      <c r="CU8" s="63">
        <v>6.8403908794788304E-2</v>
      </c>
      <c r="CV8" s="63">
        <v>5.1882845188284503E-2</v>
      </c>
      <c r="CW8" s="63">
        <v>2.7E-2</v>
      </c>
      <c r="CX8" s="63" t="e">
        <v>#VALUE!</v>
      </c>
      <c r="CY8" s="63" t="e">
        <v>#VALUE!</v>
      </c>
      <c r="CZ8" s="63" t="e">
        <v>#VALUE!</v>
      </c>
      <c r="DA8" s="63" t="e">
        <v>#VALUE!</v>
      </c>
      <c r="DB8" s="63" t="e">
        <v>#VALUE!</v>
      </c>
      <c r="DC8" s="63" t="e">
        <v>#VALUE!</v>
      </c>
      <c r="DD8" s="63" t="e">
        <v>#VALUE!</v>
      </c>
      <c r="DE8" s="63" t="e">
        <v>#VALUE!</v>
      </c>
      <c r="DF8" s="63" t="e">
        <v>#VALUE!</v>
      </c>
      <c r="DG8" s="63" t="e">
        <v>#VALUE!</v>
      </c>
      <c r="DH8" s="63" t="e">
        <v>#VALUE!</v>
      </c>
      <c r="DI8" s="63" t="e">
        <v>#VALUE!</v>
      </c>
      <c r="DJ8" s="63" t="e">
        <v>#VALUE!</v>
      </c>
      <c r="DK8" s="63" t="e">
        <v>#VALUE!</v>
      </c>
      <c r="DL8" s="63" t="e">
        <v>#VALUE!</v>
      </c>
      <c r="DM8" s="63">
        <v>0.74631268436578202</v>
      </c>
      <c r="DN8" s="63">
        <v>0.79166666666666696</v>
      </c>
      <c r="DO8" s="63">
        <v>0.78420195439739404</v>
      </c>
      <c r="DP8" s="63">
        <v>0.76485355648535602</v>
      </c>
      <c r="DQ8" s="63">
        <v>0.72</v>
      </c>
      <c r="DR8" s="63">
        <v>0.31342182890855502</v>
      </c>
      <c r="DS8" s="63">
        <v>0.33573717948717902</v>
      </c>
      <c r="DT8" s="63">
        <v>0.286644951140065</v>
      </c>
      <c r="DU8" s="63">
        <v>0.255230125523013</v>
      </c>
      <c r="DV8" s="63">
        <v>0.154</v>
      </c>
      <c r="DW8" s="63">
        <v>6.1946902654867297E-2</v>
      </c>
      <c r="DX8" s="63">
        <v>7.4519230769230796E-2</v>
      </c>
      <c r="DY8" s="63">
        <v>4.3973941368078202E-2</v>
      </c>
      <c r="DZ8" s="63">
        <v>4.4351464435146398E-2</v>
      </c>
      <c r="EA8" s="63">
        <v>1.7999999999999999E-2</v>
      </c>
      <c r="EB8" s="63">
        <v>0.25663716814159299</v>
      </c>
      <c r="EC8" s="63">
        <v>0.269230769230769</v>
      </c>
      <c r="ED8" s="63">
        <v>0.24674267100977201</v>
      </c>
      <c r="EE8" s="63">
        <v>0.213389121338912</v>
      </c>
      <c r="EF8" s="63">
        <v>0.13600000000000001</v>
      </c>
    </row>
    <row r="9" spans="1:136" x14ac:dyDescent="0.3">
      <c r="A9" s="63" t="s">
        <v>26</v>
      </c>
      <c r="B9" s="63">
        <v>0.78010471204188503</v>
      </c>
      <c r="C9" s="63">
        <v>0.843364197530864</v>
      </c>
      <c r="D9" s="63">
        <v>0.86614173228346503</v>
      </c>
      <c r="E9" s="63">
        <v>0.88220958570268104</v>
      </c>
      <c r="F9" s="63">
        <v>0.82983425414364598</v>
      </c>
      <c r="G9" s="63" t="e">
        <v>#VALUE!</v>
      </c>
      <c r="H9" s="63" t="e">
        <v>#VALUE!</v>
      </c>
      <c r="I9" s="63" t="e">
        <v>#VALUE!</v>
      </c>
      <c r="J9" s="63" t="e">
        <v>#VALUE!</v>
      </c>
      <c r="K9" s="63" t="e">
        <v>#VALUE!</v>
      </c>
      <c r="L9" s="63" t="e">
        <v>#VALUE!</v>
      </c>
      <c r="M9" s="63" t="e">
        <v>#VALUE!</v>
      </c>
      <c r="N9" s="63" t="e">
        <v>#VALUE!</v>
      </c>
      <c r="O9" s="63" t="e">
        <v>#VALUE!</v>
      </c>
      <c r="P9" s="63" t="e">
        <v>#VALUE!</v>
      </c>
      <c r="Q9" s="63" t="e">
        <v>#VALUE!</v>
      </c>
      <c r="R9" s="63" t="e">
        <v>#VALUE!</v>
      </c>
      <c r="S9" s="63" t="e">
        <v>#VALUE!</v>
      </c>
      <c r="T9" s="63" t="e">
        <v>#VALUE!</v>
      </c>
      <c r="U9" s="63" t="e">
        <v>#VALUE!</v>
      </c>
      <c r="V9" s="63">
        <v>0.26776364996260299</v>
      </c>
      <c r="W9" s="63">
        <v>0.25462962962962998</v>
      </c>
      <c r="X9" s="63">
        <v>0.25354330708661399</v>
      </c>
      <c r="Y9" s="63">
        <v>0.19821283509342</v>
      </c>
      <c r="Z9" s="63">
        <v>9.5027624309392295E-2</v>
      </c>
      <c r="AA9" s="63" t="e">
        <v>#VALUE!</v>
      </c>
      <c r="AB9" s="63" t="e">
        <v>#VALUE!</v>
      </c>
      <c r="AC9" s="63" t="e">
        <v>#VALUE!</v>
      </c>
      <c r="AD9" s="63" t="e">
        <v>#VALUE!</v>
      </c>
      <c r="AE9" s="63" t="e">
        <v>#VALUE!</v>
      </c>
      <c r="AF9" s="63" t="e">
        <v>#VALUE!</v>
      </c>
      <c r="AG9" s="63" t="e">
        <v>#VALUE!</v>
      </c>
      <c r="AH9" s="63" t="e">
        <v>#VALUE!</v>
      </c>
      <c r="AI9" s="63" t="e">
        <v>#VALUE!</v>
      </c>
      <c r="AJ9" s="63" t="e">
        <v>#VALUE!</v>
      </c>
      <c r="AK9" s="63">
        <v>1.8698578908003E-2</v>
      </c>
      <c r="AL9" s="63">
        <v>1.3117283950617301E-2</v>
      </c>
      <c r="AM9" s="63">
        <v>1.1811023622047201E-2</v>
      </c>
      <c r="AN9" s="63" t="e">
        <v>#VALUE!</v>
      </c>
      <c r="AO9" s="63" t="e">
        <v>#VALUE!</v>
      </c>
      <c r="AP9" s="63">
        <v>0.13612565445026201</v>
      </c>
      <c r="AQ9" s="63">
        <v>0.139660493827161</v>
      </c>
      <c r="AR9" s="63">
        <v>0.14724409448818901</v>
      </c>
      <c r="AS9" s="63">
        <v>0.108854589764419</v>
      </c>
      <c r="AT9" s="63">
        <v>5.6353591160220998E-2</v>
      </c>
      <c r="AU9" s="63">
        <v>1.49588631264024E-2</v>
      </c>
      <c r="AV9" s="63">
        <v>1.2345679012345699E-2</v>
      </c>
      <c r="AW9" s="63">
        <v>2.67716535433071E-2</v>
      </c>
      <c r="AX9" s="63">
        <v>4.3866774979691298E-2</v>
      </c>
      <c r="AY9" s="63">
        <v>1.87845303867403E-2</v>
      </c>
      <c r="AZ9" s="63">
        <v>4.93642483171279E-2</v>
      </c>
      <c r="BA9" s="63">
        <v>4.24382716049383E-2</v>
      </c>
      <c r="BB9" s="63">
        <v>3.9370078740157501E-2</v>
      </c>
      <c r="BC9" s="63">
        <v>1.6246953696181999E-2</v>
      </c>
      <c r="BD9" s="63">
        <v>1.1049723756906099E-2</v>
      </c>
      <c r="BE9" s="63" t="e">
        <v>#VALUE!</v>
      </c>
      <c r="BF9" s="63" t="e">
        <v>#VALUE!</v>
      </c>
      <c r="BG9" s="63" t="e">
        <v>#VALUE!</v>
      </c>
      <c r="BH9" s="63" t="e">
        <v>#VALUE!</v>
      </c>
      <c r="BI9" s="63" t="e">
        <v>#VALUE!</v>
      </c>
      <c r="BJ9" s="63" t="e">
        <v>#VALUE!</v>
      </c>
      <c r="BK9" s="63" t="e">
        <v>#VALUE!</v>
      </c>
      <c r="BL9" s="63" t="e">
        <v>#VALUE!</v>
      </c>
      <c r="BM9" s="63" t="e">
        <v>#VALUE!</v>
      </c>
      <c r="BN9" s="63" t="e">
        <v>#VALUE!</v>
      </c>
      <c r="BO9" s="63">
        <v>9.7232610321615603E-3</v>
      </c>
      <c r="BP9" s="63">
        <v>9.2592592592592605E-3</v>
      </c>
      <c r="BQ9" s="63">
        <v>1.33858267716535E-2</v>
      </c>
      <c r="BR9" s="63">
        <v>1.7059301380991099E-2</v>
      </c>
      <c r="BS9" s="63" t="e">
        <v>#VALUE!</v>
      </c>
      <c r="BT9" s="63">
        <v>8.2273747195213201E-3</v>
      </c>
      <c r="BU9" s="63" t="e">
        <v>#VALUE!</v>
      </c>
      <c r="BV9" s="63" t="e">
        <v>#VALUE!</v>
      </c>
      <c r="BW9" s="63" t="e">
        <v>#VALUE!</v>
      </c>
      <c r="BX9" s="63" t="e">
        <v>#VALUE!</v>
      </c>
      <c r="BY9" s="63" t="e">
        <v>#VALUE!</v>
      </c>
      <c r="BZ9" s="63" t="e">
        <v>#VALUE!</v>
      </c>
      <c r="CA9" s="63" t="e">
        <v>#VALUE!</v>
      </c>
      <c r="CB9" s="63" t="e">
        <v>#VALUE!</v>
      </c>
      <c r="CC9" s="63" t="e">
        <v>#VALUE!</v>
      </c>
      <c r="CD9" s="63" t="e">
        <v>#VALUE!</v>
      </c>
      <c r="CE9" s="63" t="e">
        <v>#VALUE!</v>
      </c>
      <c r="CF9" s="63" t="e">
        <v>#VALUE!</v>
      </c>
      <c r="CG9" s="63" t="e">
        <v>#VALUE!</v>
      </c>
      <c r="CH9" s="63" t="e">
        <v>#VALUE!</v>
      </c>
      <c r="CI9" s="63">
        <v>1.7950635751682899E-2</v>
      </c>
      <c r="CJ9" s="63">
        <v>1.6203703703703699E-2</v>
      </c>
      <c r="CK9" s="63" t="e">
        <v>#VALUE!</v>
      </c>
      <c r="CL9" s="63" t="e">
        <v>#VALUE!</v>
      </c>
      <c r="CM9" s="63" t="e">
        <v>#VALUE!</v>
      </c>
      <c r="CN9" s="63" t="e">
        <v>#VALUE!</v>
      </c>
      <c r="CO9" s="63" t="e">
        <v>#VALUE!</v>
      </c>
      <c r="CP9" s="63" t="e">
        <v>#VALUE!</v>
      </c>
      <c r="CQ9" s="63" t="e">
        <v>#VALUE!</v>
      </c>
      <c r="CR9" s="63" t="e">
        <v>#VALUE!</v>
      </c>
      <c r="CS9" s="63">
        <v>4.78683620044877E-2</v>
      </c>
      <c r="CT9" s="63">
        <v>4.1666666666666699E-2</v>
      </c>
      <c r="CU9" s="63">
        <v>4.09448818897638E-2</v>
      </c>
      <c r="CV9" s="63">
        <v>2.7619821283509299E-2</v>
      </c>
      <c r="CW9" s="63" t="e">
        <v>#VALUE!</v>
      </c>
      <c r="CX9" s="63" t="e">
        <v>#VALUE!</v>
      </c>
      <c r="CY9" s="63" t="e">
        <v>#VALUE!</v>
      </c>
      <c r="CZ9" s="63" t="e">
        <v>#VALUE!</v>
      </c>
      <c r="DA9" s="63" t="e">
        <v>#VALUE!</v>
      </c>
      <c r="DB9" s="63" t="e">
        <v>#VALUE!</v>
      </c>
      <c r="DC9" s="63" t="e">
        <v>#VALUE!</v>
      </c>
      <c r="DD9" s="63" t="e">
        <v>#VALUE!</v>
      </c>
      <c r="DE9" s="63" t="e">
        <v>#VALUE!</v>
      </c>
      <c r="DF9" s="63" t="e">
        <v>#VALUE!</v>
      </c>
      <c r="DG9" s="63" t="e">
        <v>#VALUE!</v>
      </c>
      <c r="DH9" s="63" t="e">
        <v>#VALUE!</v>
      </c>
      <c r="DI9" s="63" t="e">
        <v>#VALUE!</v>
      </c>
      <c r="DJ9" s="63" t="e">
        <v>#VALUE!</v>
      </c>
      <c r="DK9" s="63" t="e">
        <v>#VALUE!</v>
      </c>
      <c r="DL9" s="63" t="e">
        <v>#VALUE!</v>
      </c>
      <c r="DM9" s="63">
        <v>0.78085265519820501</v>
      </c>
      <c r="DN9" s="63">
        <v>0.843364197530864</v>
      </c>
      <c r="DO9" s="63">
        <v>0.86614173228346503</v>
      </c>
      <c r="DP9" s="63">
        <v>0.883834281072299</v>
      </c>
      <c r="DQ9" s="63">
        <v>0.83093922651933705</v>
      </c>
      <c r="DR9" s="63">
        <v>0.270007479431563</v>
      </c>
      <c r="DS9" s="63">
        <v>0.25462962962962998</v>
      </c>
      <c r="DT9" s="63">
        <v>0.25354330708661399</v>
      </c>
      <c r="DU9" s="63">
        <v>0.199025182778229</v>
      </c>
      <c r="DV9" s="63">
        <v>9.5027624309392295E-2</v>
      </c>
      <c r="DW9" s="63">
        <v>7.4046372475691805E-2</v>
      </c>
      <c r="DX9" s="63">
        <v>6.0185185185185203E-2</v>
      </c>
      <c r="DY9" s="63">
        <v>5.35433070866142E-2</v>
      </c>
      <c r="DZ9" s="63">
        <v>2.2745735174654801E-2</v>
      </c>
      <c r="EA9" s="63">
        <v>1.2154696132596701E-2</v>
      </c>
      <c r="EB9" s="63">
        <v>0.22213911742707601</v>
      </c>
      <c r="EC9" s="63">
        <v>0.20833333333333301</v>
      </c>
      <c r="ED9" s="63">
        <v>0.21259842519684999</v>
      </c>
      <c r="EE9" s="63">
        <v>0.18277822908204699</v>
      </c>
      <c r="EF9" s="63">
        <v>8.3977900552486204E-2</v>
      </c>
    </row>
    <row r="10" spans="1:136" x14ac:dyDescent="0.3">
      <c r="A10" s="63" t="s">
        <v>27</v>
      </c>
      <c r="B10" s="63">
        <v>0.592914438502674</v>
      </c>
      <c r="C10" s="63">
        <v>0.64002828854313998</v>
      </c>
      <c r="D10" s="63">
        <v>0.60014727540500701</v>
      </c>
      <c r="E10" s="63">
        <v>0.59026217228464395</v>
      </c>
      <c r="F10" s="63">
        <v>0.54564755838641199</v>
      </c>
      <c r="G10" s="63" t="e">
        <v>#VALUE!</v>
      </c>
      <c r="H10" s="63" t="e">
        <v>#VALUE!</v>
      </c>
      <c r="I10" s="63" t="e">
        <v>#VALUE!</v>
      </c>
      <c r="J10" s="63" t="e">
        <v>#VALUE!</v>
      </c>
      <c r="K10" s="63" t="e">
        <v>#VALUE!</v>
      </c>
      <c r="L10" s="63" t="e">
        <v>#VALUE!</v>
      </c>
      <c r="M10" s="63" t="e">
        <v>#VALUE!</v>
      </c>
      <c r="N10" s="63" t="e">
        <v>#VALUE!</v>
      </c>
      <c r="O10" s="63" t="e">
        <v>#VALUE!</v>
      </c>
      <c r="P10" s="63" t="e">
        <v>#VALUE!</v>
      </c>
      <c r="Q10" s="63" t="e">
        <v>#VALUE!</v>
      </c>
      <c r="R10" s="63" t="e">
        <v>#VALUE!</v>
      </c>
      <c r="S10" s="63" t="e">
        <v>#VALUE!</v>
      </c>
      <c r="T10" s="63" t="e">
        <v>#VALUE!</v>
      </c>
      <c r="U10" s="63" t="e">
        <v>#VALUE!</v>
      </c>
      <c r="V10" s="63">
        <v>0.23061497326203201</v>
      </c>
      <c r="W10" s="63">
        <v>0.220650636492221</v>
      </c>
      <c r="X10" s="63">
        <v>0.17010309278350499</v>
      </c>
      <c r="Y10" s="63">
        <v>0.142322097378277</v>
      </c>
      <c r="Z10" s="63">
        <v>7.1125265392781301E-2</v>
      </c>
      <c r="AA10" s="63" t="e">
        <v>#VALUE!</v>
      </c>
      <c r="AB10" s="63" t="e">
        <v>#VALUE!</v>
      </c>
      <c r="AC10" s="63" t="e">
        <v>#VALUE!</v>
      </c>
      <c r="AD10" s="63" t="e">
        <v>#VALUE!</v>
      </c>
      <c r="AE10" s="63" t="e">
        <v>#VALUE!</v>
      </c>
      <c r="AF10" s="63" t="e">
        <v>#VALUE!</v>
      </c>
      <c r="AG10" s="63" t="e">
        <v>#VALUE!</v>
      </c>
      <c r="AH10" s="63" t="e">
        <v>#VALUE!</v>
      </c>
      <c r="AI10" s="63" t="e">
        <v>#VALUE!</v>
      </c>
      <c r="AJ10" s="63" t="e">
        <v>#VALUE!</v>
      </c>
      <c r="AK10" s="63">
        <v>1.06951871657754E-2</v>
      </c>
      <c r="AL10" s="63" t="e">
        <v>#VALUE!</v>
      </c>
      <c r="AM10" s="63" t="e">
        <v>#VALUE!</v>
      </c>
      <c r="AN10" s="63" t="e">
        <v>#VALUE!</v>
      </c>
      <c r="AO10" s="63" t="e">
        <v>#VALUE!</v>
      </c>
      <c r="AP10" s="63">
        <v>0.13101604278074899</v>
      </c>
      <c r="AQ10" s="63">
        <v>0.11315417256011299</v>
      </c>
      <c r="AR10" s="63">
        <v>9.0574374079528702E-2</v>
      </c>
      <c r="AS10" s="63">
        <v>6.5168539325842698E-2</v>
      </c>
      <c r="AT10" s="63">
        <v>2.9723991507431002E-2</v>
      </c>
      <c r="AU10" s="63" t="e">
        <v>#VALUE!</v>
      </c>
      <c r="AV10" s="63" t="e">
        <v>#VALUE!</v>
      </c>
      <c r="AW10" s="63" t="e">
        <v>#VALUE!</v>
      </c>
      <c r="AX10" s="63">
        <v>1.1235955056179799E-2</v>
      </c>
      <c r="AY10" s="63" t="e">
        <v>#VALUE!</v>
      </c>
      <c r="AZ10" s="63">
        <v>2.1390374331550801E-2</v>
      </c>
      <c r="BA10" s="63">
        <v>2.68741159830269E-2</v>
      </c>
      <c r="BB10" s="63">
        <v>1.3254786450662699E-2</v>
      </c>
      <c r="BC10" s="63">
        <v>1.6479400749063702E-2</v>
      </c>
      <c r="BD10" s="63" t="e">
        <v>#VALUE!</v>
      </c>
      <c r="BE10" s="63">
        <v>8.0213903743315499E-3</v>
      </c>
      <c r="BF10" s="63" t="e">
        <v>#VALUE!</v>
      </c>
      <c r="BG10" s="63" t="e">
        <v>#VALUE!</v>
      </c>
      <c r="BH10" s="63" t="e">
        <v>#VALUE!</v>
      </c>
      <c r="BI10" s="63" t="e">
        <v>#VALUE!</v>
      </c>
      <c r="BJ10" s="63" t="e">
        <v>#VALUE!</v>
      </c>
      <c r="BK10" s="63" t="e">
        <v>#VALUE!</v>
      </c>
      <c r="BL10" s="63" t="e">
        <v>#VALUE!</v>
      </c>
      <c r="BM10" s="63" t="e">
        <v>#VALUE!</v>
      </c>
      <c r="BN10" s="63" t="e">
        <v>#VALUE!</v>
      </c>
      <c r="BO10" s="63" t="e">
        <v>#VALUE!</v>
      </c>
      <c r="BP10" s="63" t="e">
        <v>#VALUE!</v>
      </c>
      <c r="BQ10" s="63" t="e">
        <v>#VALUE!</v>
      </c>
      <c r="BR10" s="63" t="e">
        <v>#VALUE!</v>
      </c>
      <c r="BS10" s="63" t="e">
        <v>#VALUE!</v>
      </c>
      <c r="BT10" s="63" t="e">
        <v>#VALUE!</v>
      </c>
      <c r="BU10" s="63" t="e">
        <v>#VALUE!</v>
      </c>
      <c r="BV10" s="63" t="e">
        <v>#VALUE!</v>
      </c>
      <c r="BW10" s="63" t="e">
        <v>#VALUE!</v>
      </c>
      <c r="BX10" s="63" t="e">
        <v>#VALUE!</v>
      </c>
      <c r="BY10" s="63" t="e">
        <v>#VALUE!</v>
      </c>
      <c r="BZ10" s="63" t="e">
        <v>#VALUE!</v>
      </c>
      <c r="CA10" s="63" t="e">
        <v>#VALUE!</v>
      </c>
      <c r="CB10" s="63" t="e">
        <v>#VALUE!</v>
      </c>
      <c r="CC10" s="63" t="e">
        <v>#VALUE!</v>
      </c>
      <c r="CD10" s="63" t="e">
        <v>#VALUE!</v>
      </c>
      <c r="CE10" s="63" t="e">
        <v>#VALUE!</v>
      </c>
      <c r="CF10" s="63" t="e">
        <v>#VALUE!</v>
      </c>
      <c r="CG10" s="63" t="e">
        <v>#VALUE!</v>
      </c>
      <c r="CH10" s="63" t="e">
        <v>#VALUE!</v>
      </c>
      <c r="CI10" s="63" t="e">
        <v>#VALUE!</v>
      </c>
      <c r="CJ10" s="63" t="e">
        <v>#VALUE!</v>
      </c>
      <c r="CK10" s="63" t="e">
        <v>#VALUE!</v>
      </c>
      <c r="CL10" s="63" t="e">
        <v>#VALUE!</v>
      </c>
      <c r="CM10" s="63" t="e">
        <v>#VALUE!</v>
      </c>
      <c r="CN10" s="63" t="e">
        <v>#VALUE!</v>
      </c>
      <c r="CO10" s="63" t="e">
        <v>#VALUE!</v>
      </c>
      <c r="CP10" s="63" t="e">
        <v>#VALUE!</v>
      </c>
      <c r="CQ10" s="63" t="e">
        <v>#VALUE!</v>
      </c>
      <c r="CR10" s="63" t="e">
        <v>#VALUE!</v>
      </c>
      <c r="CS10" s="63">
        <v>6.6844919786096302E-2</v>
      </c>
      <c r="CT10" s="63">
        <v>8.0622347949080603E-2</v>
      </c>
      <c r="CU10" s="63">
        <v>5.37555228276878E-2</v>
      </c>
      <c r="CV10" s="63">
        <v>5.1685393258426998E-2</v>
      </c>
      <c r="CW10" s="63">
        <v>2.65392781316348E-2</v>
      </c>
      <c r="CX10" s="63" t="e">
        <v>#VALUE!</v>
      </c>
      <c r="CY10" s="63" t="e">
        <v>#VALUE!</v>
      </c>
      <c r="CZ10" s="63" t="e">
        <v>#VALUE!</v>
      </c>
      <c r="DA10" s="63" t="e">
        <v>#VALUE!</v>
      </c>
      <c r="DB10" s="63" t="e">
        <v>#VALUE!</v>
      </c>
      <c r="DC10" s="63" t="e">
        <v>#VALUE!</v>
      </c>
      <c r="DD10" s="63" t="e">
        <v>#VALUE!</v>
      </c>
      <c r="DE10" s="63" t="e">
        <v>#VALUE!</v>
      </c>
      <c r="DF10" s="63" t="e">
        <v>#VALUE!</v>
      </c>
      <c r="DG10" s="63" t="e">
        <v>#VALUE!</v>
      </c>
      <c r="DH10" s="63" t="e">
        <v>#VALUE!</v>
      </c>
      <c r="DI10" s="63" t="e">
        <v>#VALUE!</v>
      </c>
      <c r="DJ10" s="63" t="e">
        <v>#VALUE!</v>
      </c>
      <c r="DK10" s="63" t="e">
        <v>#VALUE!</v>
      </c>
      <c r="DL10" s="63" t="e">
        <v>#VALUE!</v>
      </c>
      <c r="DM10" s="63">
        <v>0.59358288770053502</v>
      </c>
      <c r="DN10" s="63">
        <v>0.64214992927864201</v>
      </c>
      <c r="DO10" s="63">
        <v>0.60309278350515505</v>
      </c>
      <c r="DP10" s="63">
        <v>0.59250936329588</v>
      </c>
      <c r="DQ10" s="63">
        <v>0.54670912951167705</v>
      </c>
      <c r="DR10" s="63">
        <v>0.23863636363636401</v>
      </c>
      <c r="DS10" s="63">
        <v>0.222772277227723</v>
      </c>
      <c r="DT10" s="63">
        <v>0.170839469808542</v>
      </c>
      <c r="DU10" s="63">
        <v>0.14606741573033699</v>
      </c>
      <c r="DV10" s="63">
        <v>7.1125265392781301E-2</v>
      </c>
      <c r="DW10" s="63">
        <v>3.3422459893048102E-2</v>
      </c>
      <c r="DX10" s="63">
        <v>3.2531824611032503E-2</v>
      </c>
      <c r="DY10" s="63">
        <v>1.9882179675994101E-2</v>
      </c>
      <c r="DZ10" s="63">
        <v>2.0973782771535599E-2</v>
      </c>
      <c r="EA10" s="63" t="e">
        <v>#VALUE!</v>
      </c>
      <c r="EB10" s="63">
        <v>0.21390374331550799</v>
      </c>
      <c r="EC10" s="63">
        <v>0.195898161244696</v>
      </c>
      <c r="ED10" s="63">
        <v>0.153166421207658</v>
      </c>
      <c r="EE10" s="63">
        <v>0.12509363295880099</v>
      </c>
      <c r="EF10" s="63">
        <v>6.1571125265392802E-2</v>
      </c>
    </row>
    <row r="11" spans="1:136" x14ac:dyDescent="0.3">
      <c r="A11" s="63" t="s">
        <v>28</v>
      </c>
      <c r="B11" s="63">
        <v>0.70022123893805299</v>
      </c>
      <c r="C11" s="63">
        <v>0.68883878241262697</v>
      </c>
      <c r="D11" s="63">
        <v>0.67117117117117098</v>
      </c>
      <c r="E11" s="63">
        <v>0.65397170837867202</v>
      </c>
      <c r="F11" s="63">
        <v>0.56132756132756101</v>
      </c>
      <c r="G11" s="63">
        <v>1.54867256637168E-2</v>
      </c>
      <c r="H11" s="63">
        <v>1.2401352874859099E-2</v>
      </c>
      <c r="I11" s="63" t="e">
        <v>#VALUE!</v>
      </c>
      <c r="J11" s="63" t="e">
        <v>#VALUE!</v>
      </c>
      <c r="K11" s="63" t="e">
        <v>#VALUE!</v>
      </c>
      <c r="L11" s="63" t="e">
        <v>#VALUE!</v>
      </c>
      <c r="M11" s="63" t="e">
        <v>#VALUE!</v>
      </c>
      <c r="N11" s="63" t="e">
        <v>#VALUE!</v>
      </c>
      <c r="O11" s="63" t="e">
        <v>#VALUE!</v>
      </c>
      <c r="P11" s="63" t="e">
        <v>#VALUE!</v>
      </c>
      <c r="Q11" s="63" t="e">
        <v>#VALUE!</v>
      </c>
      <c r="R11" s="63" t="e">
        <v>#VALUE!</v>
      </c>
      <c r="S11" s="63" t="e">
        <v>#VALUE!</v>
      </c>
      <c r="T11" s="63" t="e">
        <v>#VALUE!</v>
      </c>
      <c r="U11" s="63" t="e">
        <v>#VALUE!</v>
      </c>
      <c r="V11" s="63">
        <v>0.24115044247787601</v>
      </c>
      <c r="W11" s="63">
        <v>0.228861330326945</v>
      </c>
      <c r="X11" s="63">
        <v>0.22747747747747701</v>
      </c>
      <c r="Y11" s="63">
        <v>0.16322089227421099</v>
      </c>
      <c r="Z11" s="63">
        <v>9.9567099567099596E-2</v>
      </c>
      <c r="AA11" s="63" t="e">
        <v>#VALUE!</v>
      </c>
      <c r="AB11" s="63" t="e">
        <v>#VALUE!</v>
      </c>
      <c r="AC11" s="63" t="e">
        <v>#VALUE!</v>
      </c>
      <c r="AD11" s="63" t="e">
        <v>#VALUE!</v>
      </c>
      <c r="AE11" s="63" t="e">
        <v>#VALUE!</v>
      </c>
      <c r="AF11" s="63" t="e">
        <v>#VALUE!</v>
      </c>
      <c r="AG11" s="63" t="e">
        <v>#VALUE!</v>
      </c>
      <c r="AH11" s="63" t="e">
        <v>#VALUE!</v>
      </c>
      <c r="AI11" s="63" t="e">
        <v>#VALUE!</v>
      </c>
      <c r="AJ11" s="63" t="e">
        <v>#VALUE!</v>
      </c>
      <c r="AK11" s="63" t="e">
        <v>#VALUE!</v>
      </c>
      <c r="AL11" s="63" t="e">
        <v>#VALUE!</v>
      </c>
      <c r="AM11" s="63" t="e">
        <v>#VALUE!</v>
      </c>
      <c r="AN11" s="63" t="e">
        <v>#VALUE!</v>
      </c>
      <c r="AO11" s="63" t="e">
        <v>#VALUE!</v>
      </c>
      <c r="AP11" s="63">
        <v>0.130530973451327</v>
      </c>
      <c r="AQ11" s="63">
        <v>0.14543404735061999</v>
      </c>
      <c r="AR11" s="63">
        <v>0.14977477477477499</v>
      </c>
      <c r="AS11" s="63">
        <v>0.110990206746464</v>
      </c>
      <c r="AT11" s="63">
        <v>6.6378066378066397E-2</v>
      </c>
      <c r="AU11" s="63">
        <v>2.9867256637168101E-2</v>
      </c>
      <c r="AV11" s="63">
        <v>1.2401352874859099E-2</v>
      </c>
      <c r="AW11" s="63" t="e">
        <v>#VALUE!</v>
      </c>
      <c r="AX11" s="63" t="e">
        <v>#VALUE!</v>
      </c>
      <c r="AY11" s="63" t="e">
        <v>#VALUE!</v>
      </c>
      <c r="AZ11" s="63">
        <v>3.8716814159291998E-2</v>
      </c>
      <c r="BA11" s="63">
        <v>3.38218714768884E-2</v>
      </c>
      <c r="BB11" s="63">
        <v>4.72972972972973E-2</v>
      </c>
      <c r="BC11" s="63">
        <v>3.04678998911861E-2</v>
      </c>
      <c r="BD11" s="63">
        <v>1.7316017316017299E-2</v>
      </c>
      <c r="BE11" s="63" t="e">
        <v>#VALUE!</v>
      </c>
      <c r="BF11" s="63" t="e">
        <v>#VALUE!</v>
      </c>
      <c r="BG11" s="63" t="e">
        <v>#VALUE!</v>
      </c>
      <c r="BH11" s="63" t="e">
        <v>#VALUE!</v>
      </c>
      <c r="BI11" s="63" t="e">
        <v>#VALUE!</v>
      </c>
      <c r="BJ11" s="63" t="e">
        <v>#VALUE!</v>
      </c>
      <c r="BK11" s="63" t="e">
        <v>#VALUE!</v>
      </c>
      <c r="BL11" s="63" t="e">
        <v>#VALUE!</v>
      </c>
      <c r="BM11" s="63" t="e">
        <v>#VALUE!</v>
      </c>
      <c r="BN11" s="63" t="e">
        <v>#VALUE!</v>
      </c>
      <c r="BO11" s="63" t="e">
        <v>#VALUE!</v>
      </c>
      <c r="BP11" s="63" t="e">
        <v>#VALUE!</v>
      </c>
      <c r="BQ11" s="63" t="e">
        <v>#VALUE!</v>
      </c>
      <c r="BR11" s="63" t="e">
        <v>#VALUE!</v>
      </c>
      <c r="BS11" s="63" t="e">
        <v>#VALUE!</v>
      </c>
      <c r="BT11" s="63" t="e">
        <v>#VALUE!</v>
      </c>
      <c r="BU11" s="63" t="e">
        <v>#VALUE!</v>
      </c>
      <c r="BV11" s="63" t="e">
        <v>#VALUE!</v>
      </c>
      <c r="BW11" s="63" t="e">
        <v>#VALUE!</v>
      </c>
      <c r="BX11" s="63" t="e">
        <v>#VALUE!</v>
      </c>
      <c r="BY11" s="63" t="e">
        <v>#VALUE!</v>
      </c>
      <c r="BZ11" s="63" t="e">
        <v>#VALUE!</v>
      </c>
      <c r="CA11" s="63" t="e">
        <v>#VALUE!</v>
      </c>
      <c r="CB11" s="63" t="e">
        <v>#VALUE!</v>
      </c>
      <c r="CC11" s="63" t="e">
        <v>#VALUE!</v>
      </c>
      <c r="CD11" s="63" t="e">
        <v>#VALUE!</v>
      </c>
      <c r="CE11" s="63" t="e">
        <v>#VALUE!</v>
      </c>
      <c r="CF11" s="63" t="e">
        <v>#VALUE!</v>
      </c>
      <c r="CG11" s="63" t="e">
        <v>#VALUE!</v>
      </c>
      <c r="CH11" s="63" t="e">
        <v>#VALUE!</v>
      </c>
      <c r="CI11" s="63" t="e">
        <v>#VALUE!</v>
      </c>
      <c r="CJ11" s="63" t="e">
        <v>#VALUE!</v>
      </c>
      <c r="CK11" s="63" t="e">
        <v>#VALUE!</v>
      </c>
      <c r="CL11" s="63" t="e">
        <v>#VALUE!</v>
      </c>
      <c r="CM11" s="63" t="e">
        <v>#VALUE!</v>
      </c>
      <c r="CN11" s="63">
        <v>1.4380530973451299E-2</v>
      </c>
      <c r="CO11" s="63" t="e">
        <v>#VALUE!</v>
      </c>
      <c r="CP11" s="63">
        <v>1.23873873873874E-2</v>
      </c>
      <c r="CQ11" s="63" t="e">
        <v>#VALUE!</v>
      </c>
      <c r="CR11" s="63" t="e">
        <v>#VALUE!</v>
      </c>
      <c r="CS11" s="63">
        <v>2.87610619469027E-2</v>
      </c>
      <c r="CT11" s="63">
        <v>2.2547914317925601E-2</v>
      </c>
      <c r="CU11" s="63">
        <v>1.1261261261261301E-2</v>
      </c>
      <c r="CV11" s="63" t="e">
        <v>#VALUE!</v>
      </c>
      <c r="CW11" s="63" t="e">
        <v>#VALUE!</v>
      </c>
      <c r="CX11" s="63" t="e">
        <v>#VALUE!</v>
      </c>
      <c r="CY11" s="63" t="e">
        <v>#VALUE!</v>
      </c>
      <c r="CZ11" s="63" t="e">
        <v>#VALUE!</v>
      </c>
      <c r="DA11" s="63" t="e">
        <v>#VALUE!</v>
      </c>
      <c r="DB11" s="63" t="e">
        <v>#VALUE!</v>
      </c>
      <c r="DC11" s="63" t="e">
        <v>#VALUE!</v>
      </c>
      <c r="DD11" s="63" t="e">
        <v>#VALUE!</v>
      </c>
      <c r="DE11" s="63" t="e">
        <v>#VALUE!</v>
      </c>
      <c r="DF11" s="63" t="e">
        <v>#VALUE!</v>
      </c>
      <c r="DG11" s="63" t="e">
        <v>#VALUE!</v>
      </c>
      <c r="DH11" s="63" t="e">
        <v>#VALUE!</v>
      </c>
      <c r="DI11" s="63" t="e">
        <v>#VALUE!</v>
      </c>
      <c r="DJ11" s="63" t="e">
        <v>#VALUE!</v>
      </c>
      <c r="DK11" s="63" t="e">
        <v>#VALUE!</v>
      </c>
      <c r="DL11" s="63" t="e">
        <v>#VALUE!</v>
      </c>
      <c r="DM11" s="63">
        <v>0.70353982300884998</v>
      </c>
      <c r="DN11" s="63">
        <v>0.68883878241262697</v>
      </c>
      <c r="DO11" s="63">
        <v>0.67342342342342298</v>
      </c>
      <c r="DP11" s="63">
        <v>0.66050054406964098</v>
      </c>
      <c r="DQ11" s="63">
        <v>0.56277056277056303</v>
      </c>
      <c r="DR11" s="63">
        <v>0.24557522123893799</v>
      </c>
      <c r="DS11" s="63">
        <v>0.228861330326945</v>
      </c>
      <c r="DT11" s="63">
        <v>0.231981981981982</v>
      </c>
      <c r="DU11" s="63">
        <v>0.166485310119695</v>
      </c>
      <c r="DV11" s="63">
        <v>9.81240981240981E-2</v>
      </c>
      <c r="DW11" s="63">
        <v>4.4247787610619503E-2</v>
      </c>
      <c r="DX11" s="63">
        <v>4.0586245772266098E-2</v>
      </c>
      <c r="DY11" s="63">
        <v>5.2927927927927901E-2</v>
      </c>
      <c r="DZ11" s="63">
        <v>3.6996735582154501E-2</v>
      </c>
      <c r="EA11" s="63">
        <v>2.02020202020202E-2</v>
      </c>
      <c r="EB11" s="63">
        <v>0.202433628318584</v>
      </c>
      <c r="EC11" s="63">
        <v>0.19165727170236799</v>
      </c>
      <c r="ED11" s="63">
        <v>0.18355855855855899</v>
      </c>
      <c r="EE11" s="63">
        <v>0.13384113166485301</v>
      </c>
      <c r="EF11" s="63">
        <v>7.9365079365079402E-2</v>
      </c>
    </row>
    <row r="12" spans="1:136" x14ac:dyDescent="0.3">
      <c r="A12" s="63" t="s">
        <v>29</v>
      </c>
      <c r="B12" s="63">
        <v>0.70195627157652496</v>
      </c>
      <c r="C12" s="63">
        <v>0.69592088998763901</v>
      </c>
      <c r="D12" s="63">
        <v>0.75658914728682203</v>
      </c>
      <c r="E12" s="63">
        <v>0.68128654970760205</v>
      </c>
      <c r="F12" s="63">
        <v>0.50858034321372902</v>
      </c>
      <c r="G12" s="63">
        <v>9.2059838895281895E-2</v>
      </c>
      <c r="H12" s="63">
        <v>5.9332509270704603E-2</v>
      </c>
      <c r="I12" s="63">
        <v>6.0465116279069801E-2</v>
      </c>
      <c r="J12" s="63">
        <v>4.3859649122807001E-2</v>
      </c>
      <c r="K12" s="63">
        <v>3.1201248049922001E-2</v>
      </c>
      <c r="L12" s="63" t="e">
        <v>#VALUE!</v>
      </c>
      <c r="M12" s="63" t="e">
        <v>#VALUE!</v>
      </c>
      <c r="N12" s="63" t="e">
        <v>#VALUE!</v>
      </c>
      <c r="O12" s="63" t="e">
        <v>#VALUE!</v>
      </c>
      <c r="P12" s="63" t="e">
        <v>#VALUE!</v>
      </c>
      <c r="Q12" s="63" t="e">
        <v>#VALUE!</v>
      </c>
      <c r="R12" s="63" t="e">
        <v>#VALUE!</v>
      </c>
      <c r="S12" s="63" t="e">
        <v>#VALUE!</v>
      </c>
      <c r="T12" s="63" t="e">
        <v>#VALUE!</v>
      </c>
      <c r="U12" s="63" t="e">
        <v>#VALUE!</v>
      </c>
      <c r="V12" s="63">
        <v>0.226697353279632</v>
      </c>
      <c r="W12" s="63">
        <v>0.20395550061804699</v>
      </c>
      <c r="X12" s="63">
        <v>0.193798449612403</v>
      </c>
      <c r="Y12" s="63">
        <v>0.13742690058479501</v>
      </c>
      <c r="Z12" s="63">
        <v>4.9921996879875197E-2</v>
      </c>
      <c r="AA12" s="63" t="e">
        <v>#VALUE!</v>
      </c>
      <c r="AB12" s="63" t="e">
        <v>#VALUE!</v>
      </c>
      <c r="AC12" s="63" t="e">
        <v>#VALUE!</v>
      </c>
      <c r="AD12" s="63" t="e">
        <v>#VALUE!</v>
      </c>
      <c r="AE12" s="63" t="e">
        <v>#VALUE!</v>
      </c>
      <c r="AF12" s="63" t="e">
        <v>#VALUE!</v>
      </c>
      <c r="AG12" s="63" t="e">
        <v>#VALUE!</v>
      </c>
      <c r="AH12" s="63" t="e">
        <v>#VALUE!</v>
      </c>
      <c r="AI12" s="63" t="e">
        <v>#VALUE!</v>
      </c>
      <c r="AJ12" s="63" t="e">
        <v>#VALUE!</v>
      </c>
      <c r="AK12" s="63" t="e">
        <v>#VALUE!</v>
      </c>
      <c r="AL12" s="63" t="e">
        <v>#VALUE!</v>
      </c>
      <c r="AM12" s="63" t="e">
        <v>#VALUE!</v>
      </c>
      <c r="AN12" s="63" t="e">
        <v>#VALUE!</v>
      </c>
      <c r="AO12" s="63" t="e">
        <v>#VALUE!</v>
      </c>
      <c r="AP12" s="63">
        <v>7.9401611047180701E-2</v>
      </c>
      <c r="AQ12" s="63">
        <v>6.4276885043263302E-2</v>
      </c>
      <c r="AR12" s="63">
        <v>5.2713178294573601E-2</v>
      </c>
      <c r="AS12" s="63">
        <v>4.3859649122807001E-2</v>
      </c>
      <c r="AT12" s="63" t="e">
        <v>#VALUE!</v>
      </c>
      <c r="AU12" s="63" t="e">
        <v>#VALUE!</v>
      </c>
      <c r="AV12" s="63" t="e">
        <v>#VALUE!</v>
      </c>
      <c r="AW12" s="63" t="e">
        <v>#VALUE!</v>
      </c>
      <c r="AX12" s="63" t="e">
        <v>#VALUE!</v>
      </c>
      <c r="AY12" s="63" t="e">
        <v>#VALUE!</v>
      </c>
      <c r="AZ12" s="63">
        <v>5.8688147295742198E-2</v>
      </c>
      <c r="BA12" s="63">
        <v>5.9332509270704603E-2</v>
      </c>
      <c r="BB12" s="63">
        <v>5.2713178294573601E-2</v>
      </c>
      <c r="BC12" s="63">
        <v>3.2163742690058499E-2</v>
      </c>
      <c r="BD12" s="63" t="e">
        <v>#VALUE!</v>
      </c>
      <c r="BE12" s="63" t="e">
        <v>#VALUE!</v>
      </c>
      <c r="BF12" s="63" t="e">
        <v>#VALUE!</v>
      </c>
      <c r="BG12" s="63" t="e">
        <v>#VALUE!</v>
      </c>
      <c r="BH12" s="63" t="e">
        <v>#VALUE!</v>
      </c>
      <c r="BI12" s="63" t="e">
        <v>#VALUE!</v>
      </c>
      <c r="BJ12" s="63" t="e">
        <v>#VALUE!</v>
      </c>
      <c r="BK12" s="63" t="e">
        <v>#VALUE!</v>
      </c>
      <c r="BL12" s="63" t="e">
        <v>#VALUE!</v>
      </c>
      <c r="BM12" s="63" t="e">
        <v>#VALUE!</v>
      </c>
      <c r="BN12" s="63" t="e">
        <v>#VALUE!</v>
      </c>
      <c r="BO12" s="63" t="e">
        <v>#VALUE!</v>
      </c>
      <c r="BP12" s="63" t="e">
        <v>#VALUE!</v>
      </c>
      <c r="BQ12" s="63" t="e">
        <v>#VALUE!</v>
      </c>
      <c r="BR12" s="63" t="e">
        <v>#VALUE!</v>
      </c>
      <c r="BS12" s="63" t="e">
        <v>#VALUE!</v>
      </c>
      <c r="BT12" s="63" t="e">
        <v>#VALUE!</v>
      </c>
      <c r="BU12" s="63" t="e">
        <v>#VALUE!</v>
      </c>
      <c r="BV12" s="63" t="e">
        <v>#VALUE!</v>
      </c>
      <c r="BW12" s="63" t="e">
        <v>#VALUE!</v>
      </c>
      <c r="BX12" s="63" t="e">
        <v>#VALUE!</v>
      </c>
      <c r="BY12" s="63" t="e">
        <v>#VALUE!</v>
      </c>
      <c r="BZ12" s="63" t="e">
        <v>#VALUE!</v>
      </c>
      <c r="CA12" s="63" t="e">
        <v>#VALUE!</v>
      </c>
      <c r="CB12" s="63" t="e">
        <v>#VALUE!</v>
      </c>
      <c r="CC12" s="63" t="e">
        <v>#VALUE!</v>
      </c>
      <c r="CD12" s="63" t="e">
        <v>#VALUE!</v>
      </c>
      <c r="CE12" s="63" t="e">
        <v>#VALUE!</v>
      </c>
      <c r="CF12" s="63" t="e">
        <v>#VALUE!</v>
      </c>
      <c r="CG12" s="63" t="e">
        <v>#VALUE!</v>
      </c>
      <c r="CH12" s="63" t="e">
        <v>#VALUE!</v>
      </c>
      <c r="CI12" s="63" t="e">
        <v>#VALUE!</v>
      </c>
      <c r="CJ12" s="63" t="e">
        <v>#VALUE!</v>
      </c>
      <c r="CK12" s="63" t="e">
        <v>#VALUE!</v>
      </c>
      <c r="CL12" s="63" t="e">
        <v>#VALUE!</v>
      </c>
      <c r="CM12" s="63" t="e">
        <v>#VALUE!</v>
      </c>
      <c r="CN12" s="63" t="e">
        <v>#VALUE!</v>
      </c>
      <c r="CO12" s="63" t="e">
        <v>#VALUE!</v>
      </c>
      <c r="CP12" s="63" t="e">
        <v>#VALUE!</v>
      </c>
      <c r="CQ12" s="63" t="e">
        <v>#VALUE!</v>
      </c>
      <c r="CR12" s="63" t="e">
        <v>#VALUE!</v>
      </c>
      <c r="CS12" s="63">
        <v>7.7100115074798595E-2</v>
      </c>
      <c r="CT12" s="63">
        <v>6.3040791100123603E-2</v>
      </c>
      <c r="CU12" s="63">
        <v>5.89147286821705E-2</v>
      </c>
      <c r="CV12" s="63">
        <v>4.9707602339181298E-2</v>
      </c>
      <c r="CW12" s="63">
        <v>1.7160686427457099E-2</v>
      </c>
      <c r="CX12" s="63" t="e">
        <v>#VALUE!</v>
      </c>
      <c r="CY12" s="63" t="e">
        <v>#VALUE!</v>
      </c>
      <c r="CZ12" s="63">
        <v>1.5503875968992199E-2</v>
      </c>
      <c r="DA12" s="63" t="e">
        <v>#VALUE!</v>
      </c>
      <c r="DB12" s="63" t="e">
        <v>#VALUE!</v>
      </c>
      <c r="DC12" s="63" t="e">
        <v>#VALUE!</v>
      </c>
      <c r="DD12" s="63" t="e">
        <v>#VALUE!</v>
      </c>
      <c r="DE12" s="63" t="e">
        <v>#VALUE!</v>
      </c>
      <c r="DF12" s="63" t="e">
        <v>#VALUE!</v>
      </c>
      <c r="DG12" s="63" t="e">
        <v>#VALUE!</v>
      </c>
      <c r="DH12" s="63" t="e">
        <v>#VALUE!</v>
      </c>
      <c r="DI12" s="63" t="e">
        <v>#VALUE!</v>
      </c>
      <c r="DJ12" s="63" t="e">
        <v>#VALUE!</v>
      </c>
      <c r="DK12" s="63" t="e">
        <v>#VALUE!</v>
      </c>
      <c r="DL12" s="63" t="e">
        <v>#VALUE!</v>
      </c>
      <c r="DM12" s="63">
        <v>0.73762945914844602</v>
      </c>
      <c r="DN12" s="63">
        <v>0.70828182941903595</v>
      </c>
      <c r="DO12" s="63">
        <v>0.76589147286821702</v>
      </c>
      <c r="DP12" s="63">
        <v>0.69444444444444398</v>
      </c>
      <c r="DQ12" s="63">
        <v>0.52418096723869001</v>
      </c>
      <c r="DR12" s="63">
        <v>0.226697353279632</v>
      </c>
      <c r="DS12" s="63">
        <v>0.20519159456118699</v>
      </c>
      <c r="DT12" s="63">
        <v>0.19534883720930199</v>
      </c>
      <c r="DU12" s="63">
        <v>0.141812865497076</v>
      </c>
      <c r="DV12" s="63">
        <v>5.1482059282371297E-2</v>
      </c>
      <c r="DW12" s="63">
        <v>6.9044879171461404E-2</v>
      </c>
      <c r="DX12" s="63">
        <v>7.0457354758961699E-2</v>
      </c>
      <c r="DY12" s="63">
        <v>6.2015503875968998E-2</v>
      </c>
      <c r="DZ12" s="63">
        <v>3.3625730994152003E-2</v>
      </c>
      <c r="EA12" s="63" t="e">
        <v>#VALUE!</v>
      </c>
      <c r="EB12" s="63">
        <v>0.163406214039125</v>
      </c>
      <c r="EC12" s="63">
        <v>0.139678615574784</v>
      </c>
      <c r="ED12" s="63">
        <v>0.12093023255814001</v>
      </c>
      <c r="EE12" s="63">
        <v>0.109649122807018</v>
      </c>
      <c r="EF12" s="63">
        <v>4.6801872074882997E-2</v>
      </c>
    </row>
    <row r="13" spans="1:136" x14ac:dyDescent="0.3">
      <c r="A13" s="63" t="s">
        <v>30</v>
      </c>
      <c r="B13" s="63">
        <v>0.80808080808080796</v>
      </c>
      <c r="C13" s="63">
        <v>0.81142857142857105</v>
      </c>
      <c r="D13" s="63">
        <v>0.79411764705882304</v>
      </c>
      <c r="E13" s="63">
        <v>0.76609442060085797</v>
      </c>
      <c r="F13" s="63">
        <v>0.70660146699266502</v>
      </c>
      <c r="G13" s="63" t="e">
        <v>#VALUE!</v>
      </c>
      <c r="H13" s="63" t="e">
        <v>#VALUE!</v>
      </c>
      <c r="I13" s="63" t="e">
        <v>#VALUE!</v>
      </c>
      <c r="J13" s="63" t="e">
        <v>#VALUE!</v>
      </c>
      <c r="K13" s="63" t="e">
        <v>#VALUE!</v>
      </c>
      <c r="L13" s="63" t="e">
        <v>#VALUE!</v>
      </c>
      <c r="M13" s="63" t="e">
        <v>#VALUE!</v>
      </c>
      <c r="N13" s="63" t="e">
        <v>#VALUE!</v>
      </c>
      <c r="O13" s="63" t="e">
        <v>#VALUE!</v>
      </c>
      <c r="P13" s="63" t="e">
        <v>#VALUE!</v>
      </c>
      <c r="Q13" s="63" t="e">
        <v>#VALUE!</v>
      </c>
      <c r="R13" s="63" t="e">
        <v>#VALUE!</v>
      </c>
      <c r="S13" s="63" t="e">
        <v>#VALUE!</v>
      </c>
      <c r="T13" s="63" t="e">
        <v>#VALUE!</v>
      </c>
      <c r="U13" s="63" t="e">
        <v>#VALUE!</v>
      </c>
      <c r="V13" s="63">
        <v>0.34343434343434298</v>
      </c>
      <c r="W13" s="63">
        <v>0.24</v>
      </c>
      <c r="X13" s="63">
        <v>0.25098039215686302</v>
      </c>
      <c r="Y13" s="63">
        <v>0.25536480686695301</v>
      </c>
      <c r="Z13" s="63">
        <v>0.117359413202934</v>
      </c>
      <c r="AA13" s="63" t="e">
        <v>#VALUE!</v>
      </c>
      <c r="AB13" s="63" t="e">
        <v>#VALUE!</v>
      </c>
      <c r="AC13" s="63" t="e">
        <v>#VALUE!</v>
      </c>
      <c r="AD13" s="63" t="e">
        <v>#VALUE!</v>
      </c>
      <c r="AE13" s="63" t="e">
        <v>#VALUE!</v>
      </c>
      <c r="AF13" s="63" t="e">
        <v>#VALUE!</v>
      </c>
      <c r="AG13" s="63" t="e">
        <v>#VALUE!</v>
      </c>
      <c r="AH13" s="63" t="e">
        <v>#VALUE!</v>
      </c>
      <c r="AI13" s="63" t="e">
        <v>#VALUE!</v>
      </c>
      <c r="AJ13" s="63" t="e">
        <v>#VALUE!</v>
      </c>
      <c r="AK13" s="63" t="e">
        <v>#VALUE!</v>
      </c>
      <c r="AL13" s="63" t="e">
        <v>#VALUE!</v>
      </c>
      <c r="AM13" s="63" t="e">
        <v>#VALUE!</v>
      </c>
      <c r="AN13" s="63" t="e">
        <v>#VALUE!</v>
      </c>
      <c r="AO13" s="63" t="e">
        <v>#VALUE!</v>
      </c>
      <c r="AP13" s="63">
        <v>0.20808080808080801</v>
      </c>
      <c r="AQ13" s="63">
        <v>0.14476190476190501</v>
      </c>
      <c r="AR13" s="63">
        <v>0.16078431372549001</v>
      </c>
      <c r="AS13" s="63">
        <v>0.143776824034335</v>
      </c>
      <c r="AT13" s="63">
        <v>7.0904645476772596E-2</v>
      </c>
      <c r="AU13" s="63">
        <v>3.03030303030303E-2</v>
      </c>
      <c r="AV13" s="63" t="e">
        <v>#VALUE!</v>
      </c>
      <c r="AW13" s="63">
        <v>3.5294117647058802E-2</v>
      </c>
      <c r="AX13" s="63">
        <v>5.1502145922746802E-2</v>
      </c>
      <c r="AY13" s="63">
        <v>2.44498777506112E-2</v>
      </c>
      <c r="AZ13" s="63">
        <v>5.0505050505050497E-2</v>
      </c>
      <c r="BA13" s="63">
        <v>3.2380952380952399E-2</v>
      </c>
      <c r="BB13" s="63" t="e">
        <v>#VALUE!</v>
      </c>
      <c r="BC13" s="63" t="e">
        <v>#VALUE!</v>
      </c>
      <c r="BD13" s="63" t="e">
        <v>#VALUE!</v>
      </c>
      <c r="BE13" s="63" t="e">
        <v>#VALUE!</v>
      </c>
      <c r="BF13" s="63" t="e">
        <v>#VALUE!</v>
      </c>
      <c r="BG13" s="63" t="e">
        <v>#VALUE!</v>
      </c>
      <c r="BH13" s="63" t="e">
        <v>#VALUE!</v>
      </c>
      <c r="BI13" s="63" t="e">
        <v>#VALUE!</v>
      </c>
      <c r="BJ13" s="63" t="e">
        <v>#VALUE!</v>
      </c>
      <c r="BK13" s="63" t="e">
        <v>#VALUE!</v>
      </c>
      <c r="BL13" s="63" t="e">
        <v>#VALUE!</v>
      </c>
      <c r="BM13" s="63" t="e">
        <v>#VALUE!</v>
      </c>
      <c r="BN13" s="63" t="e">
        <v>#VALUE!</v>
      </c>
      <c r="BO13" s="63" t="e">
        <v>#VALUE!</v>
      </c>
      <c r="BP13" s="63" t="e">
        <v>#VALUE!</v>
      </c>
      <c r="BQ13" s="63" t="e">
        <v>#VALUE!</v>
      </c>
      <c r="BR13" s="63" t="e">
        <v>#VALUE!</v>
      </c>
      <c r="BS13" s="63" t="e">
        <v>#VALUE!</v>
      </c>
      <c r="BT13" s="63" t="e">
        <v>#VALUE!</v>
      </c>
      <c r="BU13" s="63" t="e">
        <v>#VALUE!</v>
      </c>
      <c r="BV13" s="63" t="e">
        <v>#VALUE!</v>
      </c>
      <c r="BW13" s="63" t="e">
        <v>#VALUE!</v>
      </c>
      <c r="BX13" s="63" t="e">
        <v>#VALUE!</v>
      </c>
      <c r="BY13" s="63" t="e">
        <v>#VALUE!</v>
      </c>
      <c r="BZ13" s="63" t="e">
        <v>#VALUE!</v>
      </c>
      <c r="CA13" s="63" t="e">
        <v>#VALUE!</v>
      </c>
      <c r="CB13" s="63" t="e">
        <v>#VALUE!</v>
      </c>
      <c r="CC13" s="63" t="e">
        <v>#VALUE!</v>
      </c>
      <c r="CD13" s="63" t="e">
        <v>#VALUE!</v>
      </c>
      <c r="CE13" s="63" t="e">
        <v>#VALUE!</v>
      </c>
      <c r="CF13" s="63" t="e">
        <v>#VALUE!</v>
      </c>
      <c r="CG13" s="63" t="e">
        <v>#VALUE!</v>
      </c>
      <c r="CH13" s="63" t="e">
        <v>#VALUE!</v>
      </c>
      <c r="CI13" s="63" t="e">
        <v>#VALUE!</v>
      </c>
      <c r="CJ13" s="63" t="e">
        <v>#VALUE!</v>
      </c>
      <c r="CK13" s="63" t="e">
        <v>#VALUE!</v>
      </c>
      <c r="CL13" s="63" t="e">
        <v>#VALUE!</v>
      </c>
      <c r="CM13" s="63" t="e">
        <v>#VALUE!</v>
      </c>
      <c r="CN13" s="63" t="e">
        <v>#VALUE!</v>
      </c>
      <c r="CO13" s="63" t="e">
        <v>#VALUE!</v>
      </c>
      <c r="CP13" s="63" t="e">
        <v>#VALUE!</v>
      </c>
      <c r="CQ13" s="63" t="e">
        <v>#VALUE!</v>
      </c>
      <c r="CR13" s="63" t="e">
        <v>#VALUE!</v>
      </c>
      <c r="CS13" s="63">
        <v>3.4343434343434301E-2</v>
      </c>
      <c r="CT13" s="63">
        <v>3.04761904761905E-2</v>
      </c>
      <c r="CU13" s="63">
        <v>3.7254901960784299E-2</v>
      </c>
      <c r="CV13" s="63">
        <v>3.6480686695278999E-2</v>
      </c>
      <c r="CW13" s="63" t="e">
        <v>#VALUE!</v>
      </c>
      <c r="CX13" s="63" t="e">
        <v>#VALUE!</v>
      </c>
      <c r="CY13" s="63" t="e">
        <v>#VALUE!</v>
      </c>
      <c r="CZ13" s="63" t="e">
        <v>#VALUE!</v>
      </c>
      <c r="DA13" s="63" t="e">
        <v>#VALUE!</v>
      </c>
      <c r="DB13" s="63" t="e">
        <v>#VALUE!</v>
      </c>
      <c r="DC13" s="63" t="e">
        <v>#VALUE!</v>
      </c>
      <c r="DD13" s="63" t="e">
        <v>#VALUE!</v>
      </c>
      <c r="DE13" s="63" t="e">
        <v>#VALUE!</v>
      </c>
      <c r="DF13" s="63" t="e">
        <v>#VALUE!</v>
      </c>
      <c r="DG13" s="63" t="e">
        <v>#VALUE!</v>
      </c>
      <c r="DH13" s="63" t="e">
        <v>#VALUE!</v>
      </c>
      <c r="DI13" s="63" t="e">
        <v>#VALUE!</v>
      </c>
      <c r="DJ13" s="63" t="e">
        <v>#VALUE!</v>
      </c>
      <c r="DK13" s="63" t="e">
        <v>#VALUE!</v>
      </c>
      <c r="DL13" s="63" t="e">
        <v>#VALUE!</v>
      </c>
      <c r="DM13" s="63">
        <v>0.81010101010100999</v>
      </c>
      <c r="DN13" s="63">
        <v>0.81523809523809498</v>
      </c>
      <c r="DO13" s="63">
        <v>0.79411764705882304</v>
      </c>
      <c r="DP13" s="63">
        <v>0.76609442060085797</v>
      </c>
      <c r="DQ13" s="63">
        <v>0.70660146699266502</v>
      </c>
      <c r="DR13" s="63">
        <v>0.34343434343434298</v>
      </c>
      <c r="DS13" s="63">
        <v>0.24190476190476201</v>
      </c>
      <c r="DT13" s="63">
        <v>0.252941176470588</v>
      </c>
      <c r="DU13" s="63">
        <v>0.25965665236051499</v>
      </c>
      <c r="DV13" s="63">
        <v>0.119804400977995</v>
      </c>
      <c r="DW13" s="63">
        <v>6.0606060606060601E-2</v>
      </c>
      <c r="DX13" s="63">
        <v>4.1904761904761903E-2</v>
      </c>
      <c r="DY13" s="63">
        <v>1.9607843137254902E-2</v>
      </c>
      <c r="DZ13" s="63" t="e">
        <v>#VALUE!</v>
      </c>
      <c r="EA13" s="63" t="e">
        <v>#VALUE!</v>
      </c>
      <c r="EB13" s="63">
        <v>0.27474747474747502</v>
      </c>
      <c r="EC13" s="63">
        <v>0.201904761904762</v>
      </c>
      <c r="ED13" s="63">
        <v>0.233333333333333</v>
      </c>
      <c r="EE13" s="63">
        <v>0.24463519313304699</v>
      </c>
      <c r="EF13" s="63">
        <v>0.114914425427873</v>
      </c>
    </row>
    <row r="14" spans="1:136" x14ac:dyDescent="0.3">
      <c r="A14" s="63" t="s">
        <v>31</v>
      </c>
      <c r="B14" s="63">
        <v>0.476190476190476</v>
      </c>
      <c r="C14" s="63">
        <v>0.64652567975830799</v>
      </c>
      <c r="D14" s="63">
        <v>0.68944099378881996</v>
      </c>
      <c r="E14" s="63">
        <v>0.75862068965517204</v>
      </c>
      <c r="F14" s="63">
        <v>0.66530612244898002</v>
      </c>
      <c r="G14" s="63">
        <v>6.8452380952381001E-2</v>
      </c>
      <c r="H14" s="63">
        <v>7.25075528700906E-2</v>
      </c>
      <c r="I14" s="63">
        <v>5.5900621118012403E-2</v>
      </c>
      <c r="J14" s="63">
        <v>5.5172413793103399E-2</v>
      </c>
      <c r="K14" s="63" t="e">
        <v>#VALUE!</v>
      </c>
      <c r="L14" s="63" t="e">
        <v>#VALUE!</v>
      </c>
      <c r="M14" s="63" t="e">
        <v>#VALUE!</v>
      </c>
      <c r="N14" s="63" t="e">
        <v>#VALUE!</v>
      </c>
      <c r="O14" s="63" t="e">
        <v>#VALUE!</v>
      </c>
      <c r="P14" s="63" t="e">
        <v>#VALUE!</v>
      </c>
      <c r="Q14" s="63" t="e">
        <v>#VALUE!</v>
      </c>
      <c r="R14" s="63" t="e">
        <v>#VALUE!</v>
      </c>
      <c r="S14" s="63" t="e">
        <v>#VALUE!</v>
      </c>
      <c r="T14" s="63" t="e">
        <v>#VALUE!</v>
      </c>
      <c r="U14" s="63" t="e">
        <v>#VALUE!</v>
      </c>
      <c r="V14" s="63">
        <v>0.31547619047619002</v>
      </c>
      <c r="W14" s="63">
        <v>0.29305135951661598</v>
      </c>
      <c r="X14" s="63">
        <v>0.25776397515527899</v>
      </c>
      <c r="Y14" s="63">
        <v>0.21034482758620701</v>
      </c>
      <c r="Z14" s="63">
        <v>0.11020408163265299</v>
      </c>
      <c r="AA14" s="63" t="e">
        <v>#VALUE!</v>
      </c>
      <c r="AB14" s="63" t="e">
        <v>#VALUE!</v>
      </c>
      <c r="AC14" s="63" t="e">
        <v>#VALUE!</v>
      </c>
      <c r="AD14" s="63" t="e">
        <v>#VALUE!</v>
      </c>
      <c r="AE14" s="63" t="e">
        <v>#VALUE!</v>
      </c>
      <c r="AF14" s="63" t="e">
        <v>#VALUE!</v>
      </c>
      <c r="AG14" s="63" t="e">
        <v>#VALUE!</v>
      </c>
      <c r="AH14" s="63" t="e">
        <v>#VALUE!</v>
      </c>
      <c r="AI14" s="63" t="e">
        <v>#VALUE!</v>
      </c>
      <c r="AJ14" s="63" t="e">
        <v>#VALUE!</v>
      </c>
      <c r="AK14" s="63" t="e">
        <v>#VALUE!</v>
      </c>
      <c r="AL14" s="63" t="e">
        <v>#VALUE!</v>
      </c>
      <c r="AM14" s="63" t="e">
        <v>#VALUE!</v>
      </c>
      <c r="AN14" s="63" t="e">
        <v>#VALUE!</v>
      </c>
      <c r="AO14" s="63" t="e">
        <v>#VALUE!</v>
      </c>
      <c r="AP14" s="63">
        <v>9.2261904761904795E-2</v>
      </c>
      <c r="AQ14" s="63">
        <v>8.7613293051359495E-2</v>
      </c>
      <c r="AR14" s="63">
        <v>5.9006211180124203E-2</v>
      </c>
      <c r="AS14" s="63">
        <v>6.8965517241379296E-2</v>
      </c>
      <c r="AT14" s="63" t="e">
        <v>#VALUE!</v>
      </c>
      <c r="AU14" s="63">
        <v>0.119047619047619</v>
      </c>
      <c r="AV14" s="63">
        <v>6.9486404833836904E-2</v>
      </c>
      <c r="AW14" s="63">
        <v>7.1428571428571397E-2</v>
      </c>
      <c r="AX14" s="63">
        <v>5.8620689655172399E-2</v>
      </c>
      <c r="AY14" s="63" t="e">
        <v>#VALUE!</v>
      </c>
      <c r="AZ14" s="63">
        <v>5.6547619047618999E-2</v>
      </c>
      <c r="BA14" s="63">
        <v>5.4380664652568002E-2</v>
      </c>
      <c r="BB14" s="63">
        <v>7.1428571428571397E-2</v>
      </c>
      <c r="BC14" s="63">
        <v>4.13793103448276E-2</v>
      </c>
      <c r="BD14" s="63" t="e">
        <v>#VALUE!</v>
      </c>
      <c r="BE14" s="63" t="e">
        <v>#VALUE!</v>
      </c>
      <c r="BF14" s="63" t="e">
        <v>#VALUE!</v>
      </c>
      <c r="BG14" s="63" t="e">
        <v>#VALUE!</v>
      </c>
      <c r="BH14" s="63" t="e">
        <v>#VALUE!</v>
      </c>
      <c r="BI14" s="63" t="e">
        <v>#VALUE!</v>
      </c>
      <c r="BJ14" s="63" t="e">
        <v>#VALUE!</v>
      </c>
      <c r="BK14" s="63" t="e">
        <v>#VALUE!</v>
      </c>
      <c r="BL14" s="63" t="e">
        <v>#VALUE!</v>
      </c>
      <c r="BM14" s="63" t="e">
        <v>#VALUE!</v>
      </c>
      <c r="BN14" s="63" t="e">
        <v>#VALUE!</v>
      </c>
      <c r="BO14" s="63" t="e">
        <v>#VALUE!</v>
      </c>
      <c r="BP14" s="63" t="e">
        <v>#VALUE!</v>
      </c>
      <c r="BQ14" s="63" t="e">
        <v>#VALUE!</v>
      </c>
      <c r="BR14" s="63" t="e">
        <v>#VALUE!</v>
      </c>
      <c r="BS14" s="63" t="e">
        <v>#VALUE!</v>
      </c>
      <c r="BT14" s="63" t="e">
        <v>#VALUE!</v>
      </c>
      <c r="BU14" s="63" t="e">
        <v>#VALUE!</v>
      </c>
      <c r="BV14" s="63" t="e">
        <v>#VALUE!</v>
      </c>
      <c r="BW14" s="63" t="e">
        <v>#VALUE!</v>
      </c>
      <c r="BX14" s="63" t="e">
        <v>#VALUE!</v>
      </c>
      <c r="BY14" s="63" t="e">
        <v>#VALUE!</v>
      </c>
      <c r="BZ14" s="63" t="e">
        <v>#VALUE!</v>
      </c>
      <c r="CA14" s="63" t="e">
        <v>#VALUE!</v>
      </c>
      <c r="CB14" s="63" t="e">
        <v>#VALUE!</v>
      </c>
      <c r="CC14" s="63" t="e">
        <v>#VALUE!</v>
      </c>
      <c r="CD14" s="63" t="e">
        <v>#VALUE!</v>
      </c>
      <c r="CE14" s="63" t="e">
        <v>#VALUE!</v>
      </c>
      <c r="CF14" s="63" t="e">
        <v>#VALUE!</v>
      </c>
      <c r="CG14" s="63" t="e">
        <v>#VALUE!</v>
      </c>
      <c r="CH14" s="63" t="e">
        <v>#VALUE!</v>
      </c>
      <c r="CI14" s="63" t="e">
        <v>#VALUE!</v>
      </c>
      <c r="CJ14" s="63" t="e">
        <v>#VALUE!</v>
      </c>
      <c r="CK14" s="63" t="e">
        <v>#VALUE!</v>
      </c>
      <c r="CL14" s="63" t="e">
        <v>#VALUE!</v>
      </c>
      <c r="CM14" s="63" t="e">
        <v>#VALUE!</v>
      </c>
      <c r="CN14" s="63" t="e">
        <v>#VALUE!</v>
      </c>
      <c r="CO14" s="63" t="e">
        <v>#VALUE!</v>
      </c>
      <c r="CP14" s="63" t="e">
        <v>#VALUE!</v>
      </c>
      <c r="CQ14" s="63" t="e">
        <v>#VALUE!</v>
      </c>
      <c r="CR14" s="63" t="e">
        <v>#VALUE!</v>
      </c>
      <c r="CS14" s="63">
        <v>3.5714285714285698E-2</v>
      </c>
      <c r="CT14" s="63">
        <v>6.6465256797583097E-2</v>
      </c>
      <c r="CU14" s="63">
        <v>5.2795031055900603E-2</v>
      </c>
      <c r="CV14" s="63" t="e">
        <v>#VALUE!</v>
      </c>
      <c r="CW14" s="63" t="e">
        <v>#VALUE!</v>
      </c>
      <c r="CX14" s="63" t="e">
        <v>#VALUE!</v>
      </c>
      <c r="CY14" s="63" t="e">
        <v>#VALUE!</v>
      </c>
      <c r="CZ14" s="63" t="e">
        <v>#VALUE!</v>
      </c>
      <c r="DA14" s="63" t="e">
        <v>#VALUE!</v>
      </c>
      <c r="DB14" s="63" t="e">
        <v>#VALUE!</v>
      </c>
      <c r="DC14" s="63" t="e">
        <v>#VALUE!</v>
      </c>
      <c r="DD14" s="63" t="e">
        <v>#VALUE!</v>
      </c>
      <c r="DE14" s="63" t="e">
        <v>#VALUE!</v>
      </c>
      <c r="DF14" s="63" t="e">
        <v>#VALUE!</v>
      </c>
      <c r="DG14" s="63" t="e">
        <v>#VALUE!</v>
      </c>
      <c r="DH14" s="63" t="e">
        <v>#VALUE!</v>
      </c>
      <c r="DI14" s="63" t="e">
        <v>#VALUE!</v>
      </c>
      <c r="DJ14" s="63" t="e">
        <v>#VALUE!</v>
      </c>
      <c r="DK14" s="63" t="e">
        <v>#VALUE!</v>
      </c>
      <c r="DL14" s="63" t="e">
        <v>#VALUE!</v>
      </c>
      <c r="DM14" s="63">
        <v>0.51785714285714302</v>
      </c>
      <c r="DN14" s="63">
        <v>0.670694864048338</v>
      </c>
      <c r="DO14" s="63">
        <v>0.70807453416149102</v>
      </c>
      <c r="DP14" s="63">
        <v>0.76551724137930999</v>
      </c>
      <c r="DQ14" s="63">
        <v>0.67755102040816295</v>
      </c>
      <c r="DR14" s="63">
        <v>0.31547619047619002</v>
      </c>
      <c r="DS14" s="63">
        <v>0.29305135951661598</v>
      </c>
      <c r="DT14" s="63">
        <v>0.24844720496894401</v>
      </c>
      <c r="DU14" s="63">
        <v>0.20689655172413801</v>
      </c>
      <c r="DV14" s="63">
        <v>0.106122448979592</v>
      </c>
      <c r="DW14" s="63">
        <v>6.8452380952381001E-2</v>
      </c>
      <c r="DX14" s="63">
        <v>7.5528700906344406E-2</v>
      </c>
      <c r="DY14" s="63">
        <v>7.4534161490683204E-2</v>
      </c>
      <c r="DZ14" s="63">
        <v>4.48275862068966E-2</v>
      </c>
      <c r="EA14" s="63" t="e">
        <v>#VALUE!</v>
      </c>
      <c r="EB14" s="63">
        <v>0.24702380952381001</v>
      </c>
      <c r="EC14" s="63">
        <v>0.22960725075528701</v>
      </c>
      <c r="ED14" s="63">
        <v>0.18012422360248401</v>
      </c>
      <c r="EE14" s="63">
        <v>0.16551724137931001</v>
      </c>
      <c r="EF14" s="63">
        <v>6.9387755102040802E-2</v>
      </c>
    </row>
    <row r="15" spans="1:136" x14ac:dyDescent="0.3">
      <c r="A15" s="63" t="s">
        <v>32</v>
      </c>
      <c r="B15" s="63">
        <v>0.88073394495412805</v>
      </c>
      <c r="C15" s="63">
        <v>0.87064116985376805</v>
      </c>
      <c r="D15" s="63">
        <v>0.77486910994764402</v>
      </c>
      <c r="E15" s="63">
        <v>0.75244299674267101</v>
      </c>
      <c r="F15" s="63">
        <v>0.76680384087791498</v>
      </c>
      <c r="G15" s="63">
        <v>4.7910295616717599E-2</v>
      </c>
      <c r="H15" s="63">
        <v>1.7997750281214801E-2</v>
      </c>
      <c r="I15" s="63">
        <v>1.1518324607329799E-2</v>
      </c>
      <c r="J15" s="63">
        <v>1.4115092290988099E-2</v>
      </c>
      <c r="K15" s="63">
        <v>1.5089163237311401E-2</v>
      </c>
      <c r="L15" s="63" t="e">
        <v>#VALUE!</v>
      </c>
      <c r="M15" s="63" t="e">
        <v>#VALUE!</v>
      </c>
      <c r="N15" s="63" t="e">
        <v>#VALUE!</v>
      </c>
      <c r="O15" s="63" t="e">
        <v>#VALUE!</v>
      </c>
      <c r="P15" s="63" t="e">
        <v>#VALUE!</v>
      </c>
      <c r="Q15" s="63" t="e">
        <v>#VALUE!</v>
      </c>
      <c r="R15" s="63" t="e">
        <v>#VALUE!</v>
      </c>
      <c r="S15" s="63" t="e">
        <v>#VALUE!</v>
      </c>
      <c r="T15" s="63" t="e">
        <v>#VALUE!</v>
      </c>
      <c r="U15" s="63" t="e">
        <v>#VALUE!</v>
      </c>
      <c r="V15" s="63">
        <v>0.31498470948012203</v>
      </c>
      <c r="W15" s="63">
        <v>0.32283464566929099</v>
      </c>
      <c r="X15" s="63">
        <v>0.23350785340314101</v>
      </c>
      <c r="Y15" s="63">
        <v>0.224755700325733</v>
      </c>
      <c r="Z15" s="63">
        <v>0.14266117969821701</v>
      </c>
      <c r="AA15" s="63" t="e">
        <v>#VALUE!</v>
      </c>
      <c r="AB15" s="63" t="e">
        <v>#VALUE!</v>
      </c>
      <c r="AC15" s="63" t="e">
        <v>#VALUE!</v>
      </c>
      <c r="AD15" s="63" t="e">
        <v>#VALUE!</v>
      </c>
      <c r="AE15" s="63" t="e">
        <v>#VALUE!</v>
      </c>
      <c r="AF15" s="63" t="e">
        <v>#VALUE!</v>
      </c>
      <c r="AG15" s="63" t="e">
        <v>#VALUE!</v>
      </c>
      <c r="AH15" s="63" t="e">
        <v>#VALUE!</v>
      </c>
      <c r="AI15" s="63" t="e">
        <v>#VALUE!</v>
      </c>
      <c r="AJ15" s="63" t="e">
        <v>#VALUE!</v>
      </c>
      <c r="AK15" s="63">
        <v>1.8348623853211E-2</v>
      </c>
      <c r="AL15" s="63" t="e">
        <v>#VALUE!</v>
      </c>
      <c r="AM15" s="63" t="e">
        <v>#VALUE!</v>
      </c>
      <c r="AN15" s="63" t="e">
        <v>#VALUE!</v>
      </c>
      <c r="AO15" s="63" t="e">
        <v>#VALUE!</v>
      </c>
      <c r="AP15" s="63">
        <v>0.119266055045872</v>
      </c>
      <c r="AQ15" s="63">
        <v>0.11473565804274501</v>
      </c>
      <c r="AR15" s="63">
        <v>8.9005235602094196E-2</v>
      </c>
      <c r="AS15" s="63">
        <v>8.4690553745928293E-2</v>
      </c>
      <c r="AT15" s="63">
        <v>4.9382716049382699E-2</v>
      </c>
      <c r="AU15" s="63">
        <v>7.1355759429153898E-2</v>
      </c>
      <c r="AV15" s="63">
        <v>6.1867266591675997E-2</v>
      </c>
      <c r="AW15" s="63">
        <v>5.2356020942408397E-2</v>
      </c>
      <c r="AX15" s="63">
        <v>4.6688382193268201E-2</v>
      </c>
      <c r="AY15" s="63">
        <v>2.1947873799725601E-2</v>
      </c>
      <c r="AZ15" s="63">
        <v>6.4220183486238494E-2</v>
      </c>
      <c r="BA15" s="63">
        <v>7.5365579302587193E-2</v>
      </c>
      <c r="BB15" s="63">
        <v>4.3979057591623003E-2</v>
      </c>
      <c r="BC15" s="63">
        <v>3.5830618892508097E-2</v>
      </c>
      <c r="BD15" s="63">
        <v>2.4691358024691398E-2</v>
      </c>
      <c r="BE15" s="63" t="e">
        <v>#VALUE!</v>
      </c>
      <c r="BF15" s="63" t="e">
        <v>#VALUE!</v>
      </c>
      <c r="BG15" s="63" t="e">
        <v>#VALUE!</v>
      </c>
      <c r="BH15" s="63" t="e">
        <v>#VALUE!</v>
      </c>
      <c r="BI15" s="63" t="e">
        <v>#VALUE!</v>
      </c>
      <c r="BJ15" s="63" t="e">
        <v>#VALUE!</v>
      </c>
      <c r="BK15" s="63" t="e">
        <v>#VALUE!</v>
      </c>
      <c r="BL15" s="63" t="e">
        <v>#VALUE!</v>
      </c>
      <c r="BM15" s="63" t="e">
        <v>#VALUE!</v>
      </c>
      <c r="BN15" s="63" t="e">
        <v>#VALUE!</v>
      </c>
      <c r="BO15" s="63" t="e">
        <v>#VALUE!</v>
      </c>
      <c r="BP15" s="63" t="e">
        <v>#VALUE!</v>
      </c>
      <c r="BQ15" s="63" t="e">
        <v>#VALUE!</v>
      </c>
      <c r="BR15" s="63" t="e">
        <v>#VALUE!</v>
      </c>
      <c r="BS15" s="63" t="e">
        <v>#VALUE!</v>
      </c>
      <c r="BT15" s="63" t="e">
        <v>#VALUE!</v>
      </c>
      <c r="BU15" s="63" t="e">
        <v>#VALUE!</v>
      </c>
      <c r="BV15" s="63" t="e">
        <v>#VALUE!</v>
      </c>
      <c r="BW15" s="63" t="e">
        <v>#VALUE!</v>
      </c>
      <c r="BX15" s="63" t="e">
        <v>#VALUE!</v>
      </c>
      <c r="BY15" s="63" t="e">
        <v>#VALUE!</v>
      </c>
      <c r="BZ15" s="63" t="e">
        <v>#VALUE!</v>
      </c>
      <c r="CA15" s="63" t="e">
        <v>#VALUE!</v>
      </c>
      <c r="CB15" s="63" t="e">
        <v>#VALUE!</v>
      </c>
      <c r="CC15" s="63" t="e">
        <v>#VALUE!</v>
      </c>
      <c r="CD15" s="63" t="e">
        <v>#VALUE!</v>
      </c>
      <c r="CE15" s="63" t="e">
        <v>#VALUE!</v>
      </c>
      <c r="CF15" s="63" t="e">
        <v>#VALUE!</v>
      </c>
      <c r="CG15" s="63" t="e">
        <v>#VALUE!</v>
      </c>
      <c r="CH15" s="63" t="e">
        <v>#VALUE!</v>
      </c>
      <c r="CI15" s="63" t="e">
        <v>#VALUE!</v>
      </c>
      <c r="CJ15" s="63" t="e">
        <v>#VALUE!</v>
      </c>
      <c r="CK15" s="63" t="e">
        <v>#VALUE!</v>
      </c>
      <c r="CL15" s="63" t="e">
        <v>#VALUE!</v>
      </c>
      <c r="CM15" s="63" t="e">
        <v>#VALUE!</v>
      </c>
      <c r="CN15" s="63" t="e">
        <v>#VALUE!</v>
      </c>
      <c r="CO15" s="63" t="e">
        <v>#VALUE!</v>
      </c>
      <c r="CP15" s="63" t="e">
        <v>#VALUE!</v>
      </c>
      <c r="CQ15" s="63" t="e">
        <v>#VALUE!</v>
      </c>
      <c r="CR15" s="63" t="e">
        <v>#VALUE!</v>
      </c>
      <c r="CS15" s="63">
        <v>4.7910295616717599E-2</v>
      </c>
      <c r="CT15" s="63">
        <v>5.9617547806524201E-2</v>
      </c>
      <c r="CU15" s="63">
        <v>4.3979057591623003E-2</v>
      </c>
      <c r="CV15" s="63">
        <v>4.8859934853420203E-2</v>
      </c>
      <c r="CW15" s="63">
        <v>2.6063100137174201E-2</v>
      </c>
      <c r="CX15" s="63" t="e">
        <v>#VALUE!</v>
      </c>
      <c r="CY15" s="63" t="e">
        <v>#VALUE!</v>
      </c>
      <c r="CZ15" s="63" t="e">
        <v>#VALUE!</v>
      </c>
      <c r="DA15" s="63" t="e">
        <v>#VALUE!</v>
      </c>
      <c r="DB15" s="63" t="e">
        <v>#VALUE!</v>
      </c>
      <c r="DC15" s="63" t="e">
        <v>#VALUE!</v>
      </c>
      <c r="DD15" s="63" t="e">
        <v>#VALUE!</v>
      </c>
      <c r="DE15" s="63" t="e">
        <v>#VALUE!</v>
      </c>
      <c r="DF15" s="63" t="e">
        <v>#VALUE!</v>
      </c>
      <c r="DG15" s="63" t="e">
        <v>#VALUE!</v>
      </c>
      <c r="DH15" s="63" t="e">
        <v>#VALUE!</v>
      </c>
      <c r="DI15" s="63" t="e">
        <v>#VALUE!</v>
      </c>
      <c r="DJ15" s="63" t="e">
        <v>#VALUE!</v>
      </c>
      <c r="DK15" s="63" t="e">
        <v>#VALUE!</v>
      </c>
      <c r="DL15" s="63" t="e">
        <v>#VALUE!</v>
      </c>
      <c r="DM15" s="63">
        <v>0.88379204892966401</v>
      </c>
      <c r="DN15" s="63">
        <v>0.87289088863891995</v>
      </c>
      <c r="DO15" s="63">
        <v>0.77591623036649204</v>
      </c>
      <c r="DP15" s="63">
        <v>0.75352877307274702</v>
      </c>
      <c r="DQ15" s="63">
        <v>0.76817558299039801</v>
      </c>
      <c r="DR15" s="63">
        <v>0.317023445463812</v>
      </c>
      <c r="DS15" s="63">
        <v>0.32170978627671498</v>
      </c>
      <c r="DT15" s="63">
        <v>0.23036649214659699</v>
      </c>
      <c r="DU15" s="63">
        <v>0.22366992399565699</v>
      </c>
      <c r="DV15" s="63">
        <v>0.13717421124828499</v>
      </c>
      <c r="DW15" s="63">
        <v>8.3588175331294604E-2</v>
      </c>
      <c r="DX15" s="63">
        <v>8.6614173228346497E-2</v>
      </c>
      <c r="DY15" s="63">
        <v>5.13089005235602E-2</v>
      </c>
      <c r="DZ15" s="63">
        <v>4.4516829533116198E-2</v>
      </c>
      <c r="EA15" s="63">
        <v>3.7037037037037E-2</v>
      </c>
      <c r="EB15" s="63">
        <v>0.24362895005096799</v>
      </c>
      <c r="EC15" s="63">
        <v>0.24296962879639999</v>
      </c>
      <c r="ED15" s="63">
        <v>0.18115183246073299</v>
      </c>
      <c r="EE15" s="63">
        <v>0.181324647122693</v>
      </c>
      <c r="EF15" s="63">
        <v>0.100137174211248</v>
      </c>
    </row>
    <row r="16" spans="1:136" x14ac:dyDescent="0.3">
      <c r="A16" s="63" t="s">
        <v>33</v>
      </c>
      <c r="B16" s="63">
        <v>0.86306653809064604</v>
      </c>
      <c r="C16" s="63">
        <v>0.85855588526211701</v>
      </c>
      <c r="D16" s="63">
        <v>0.85210577864838399</v>
      </c>
      <c r="E16" s="63">
        <v>0.83007209062821796</v>
      </c>
      <c r="F16" s="63">
        <v>0.795527156549521</v>
      </c>
      <c r="G16" s="63" t="e">
        <v>#VALUE!</v>
      </c>
      <c r="H16" s="63" t="e">
        <v>#VALUE!</v>
      </c>
      <c r="I16" s="63" t="e">
        <v>#VALUE!</v>
      </c>
      <c r="J16" s="63" t="e">
        <v>#VALUE!</v>
      </c>
      <c r="K16" s="63" t="e">
        <v>#VALUE!</v>
      </c>
      <c r="L16" s="63" t="e">
        <v>#VALUE!</v>
      </c>
      <c r="M16" s="63" t="e">
        <v>#VALUE!</v>
      </c>
      <c r="N16" s="63" t="e">
        <v>#VALUE!</v>
      </c>
      <c r="O16" s="63" t="e">
        <v>#VALUE!</v>
      </c>
      <c r="P16" s="63" t="e">
        <v>#VALUE!</v>
      </c>
      <c r="Q16" s="63" t="e">
        <v>#VALUE!</v>
      </c>
      <c r="R16" s="63" t="e">
        <v>#VALUE!</v>
      </c>
      <c r="S16" s="63" t="e">
        <v>#VALUE!</v>
      </c>
      <c r="T16" s="63" t="e">
        <v>#VALUE!</v>
      </c>
      <c r="U16" s="63" t="e">
        <v>#VALUE!</v>
      </c>
      <c r="V16" s="63">
        <v>0.246865959498554</v>
      </c>
      <c r="W16" s="63">
        <v>0.25024727992086998</v>
      </c>
      <c r="X16" s="63">
        <v>0.204701273261508</v>
      </c>
      <c r="Y16" s="63">
        <v>0.163748712667353</v>
      </c>
      <c r="Z16" s="63">
        <v>6.0702875399360999E-2</v>
      </c>
      <c r="AA16" s="63" t="e">
        <v>#VALUE!</v>
      </c>
      <c r="AB16" s="63" t="e">
        <v>#VALUE!</v>
      </c>
      <c r="AC16" s="63" t="e">
        <v>#VALUE!</v>
      </c>
      <c r="AD16" s="63" t="e">
        <v>#VALUE!</v>
      </c>
      <c r="AE16" s="63" t="e">
        <v>#VALUE!</v>
      </c>
      <c r="AF16" s="63" t="e">
        <v>#VALUE!</v>
      </c>
      <c r="AG16" s="63" t="e">
        <v>#VALUE!</v>
      </c>
      <c r="AH16" s="63" t="e">
        <v>#VALUE!</v>
      </c>
      <c r="AI16" s="63" t="e">
        <v>#VALUE!</v>
      </c>
      <c r="AJ16" s="63" t="e">
        <v>#VALUE!</v>
      </c>
      <c r="AK16" s="63" t="e">
        <v>#VALUE!</v>
      </c>
      <c r="AL16" s="63">
        <v>1.3847675568743801E-2</v>
      </c>
      <c r="AM16" s="63" t="e">
        <v>#VALUE!</v>
      </c>
      <c r="AN16" s="63" t="e">
        <v>#VALUE!</v>
      </c>
      <c r="AO16" s="63" t="e">
        <v>#VALUE!</v>
      </c>
      <c r="AP16" s="63">
        <v>8.0038572806171604E-2</v>
      </c>
      <c r="AQ16" s="63">
        <v>9.5944609297724998E-2</v>
      </c>
      <c r="AR16" s="63">
        <v>8.12928501469148E-2</v>
      </c>
      <c r="AS16" s="63">
        <v>5.7672502574665302E-2</v>
      </c>
      <c r="AT16" s="63">
        <v>3.19488817891374E-2</v>
      </c>
      <c r="AU16" s="63">
        <v>3.66441658630665E-2</v>
      </c>
      <c r="AV16" s="63">
        <v>2.5717111770524201E-2</v>
      </c>
      <c r="AW16" s="63">
        <v>2.54652301665034E-2</v>
      </c>
      <c r="AX16" s="63">
        <v>2.8836251287332599E-2</v>
      </c>
      <c r="AY16" s="63" t="e">
        <v>#VALUE!</v>
      </c>
      <c r="AZ16" s="63">
        <v>5.4001928640308602E-2</v>
      </c>
      <c r="BA16" s="63">
        <v>3.4619188921859501E-2</v>
      </c>
      <c r="BB16" s="63">
        <v>2.3506366307541601E-2</v>
      </c>
      <c r="BC16" s="63">
        <v>1.13285272914521E-2</v>
      </c>
      <c r="BD16" s="63" t="e">
        <v>#VALUE!</v>
      </c>
      <c r="BE16" s="63" t="e">
        <v>#VALUE!</v>
      </c>
      <c r="BF16" s="63" t="e">
        <v>#VALUE!</v>
      </c>
      <c r="BG16" s="63" t="e">
        <v>#VALUE!</v>
      </c>
      <c r="BH16" s="63" t="e">
        <v>#VALUE!</v>
      </c>
      <c r="BI16" s="63" t="e">
        <v>#VALUE!</v>
      </c>
      <c r="BJ16" s="63" t="e">
        <v>#VALUE!</v>
      </c>
      <c r="BK16" s="63" t="e">
        <v>#VALUE!</v>
      </c>
      <c r="BL16" s="63" t="e">
        <v>#VALUE!</v>
      </c>
      <c r="BM16" s="63" t="e">
        <v>#VALUE!</v>
      </c>
      <c r="BN16" s="63" t="e">
        <v>#VALUE!</v>
      </c>
      <c r="BO16" s="63" t="e">
        <v>#VALUE!</v>
      </c>
      <c r="BP16" s="63" t="e">
        <v>#VALUE!</v>
      </c>
      <c r="BQ16" s="63" t="e">
        <v>#VALUE!</v>
      </c>
      <c r="BR16" s="63" t="e">
        <v>#VALUE!</v>
      </c>
      <c r="BS16" s="63" t="e">
        <v>#VALUE!</v>
      </c>
      <c r="BT16" s="63" t="e">
        <v>#VALUE!</v>
      </c>
      <c r="BU16" s="63" t="e">
        <v>#VALUE!</v>
      </c>
      <c r="BV16" s="63" t="e">
        <v>#VALUE!</v>
      </c>
      <c r="BW16" s="63" t="e">
        <v>#VALUE!</v>
      </c>
      <c r="BX16" s="63" t="e">
        <v>#VALUE!</v>
      </c>
      <c r="BY16" s="63" t="e">
        <v>#VALUE!</v>
      </c>
      <c r="BZ16" s="63" t="e">
        <v>#VALUE!</v>
      </c>
      <c r="CA16" s="63" t="e">
        <v>#VALUE!</v>
      </c>
      <c r="CB16" s="63" t="e">
        <v>#VALUE!</v>
      </c>
      <c r="CC16" s="63" t="e">
        <v>#VALUE!</v>
      </c>
      <c r="CD16" s="63" t="e">
        <v>#VALUE!</v>
      </c>
      <c r="CE16" s="63" t="e">
        <v>#VALUE!</v>
      </c>
      <c r="CF16" s="63" t="e">
        <v>#VALUE!</v>
      </c>
      <c r="CG16" s="63" t="e">
        <v>#VALUE!</v>
      </c>
      <c r="CH16" s="63" t="e">
        <v>#VALUE!</v>
      </c>
      <c r="CI16" s="63" t="e">
        <v>#VALUE!</v>
      </c>
      <c r="CJ16" s="63" t="e">
        <v>#VALUE!</v>
      </c>
      <c r="CK16" s="63" t="e">
        <v>#VALUE!</v>
      </c>
      <c r="CL16" s="63" t="e">
        <v>#VALUE!</v>
      </c>
      <c r="CM16" s="63" t="e">
        <v>#VALUE!</v>
      </c>
      <c r="CN16" s="63" t="e">
        <v>#VALUE!</v>
      </c>
      <c r="CO16" s="63" t="e">
        <v>#VALUE!</v>
      </c>
      <c r="CP16" s="63" t="e">
        <v>#VALUE!</v>
      </c>
      <c r="CQ16" s="63" t="e">
        <v>#VALUE!</v>
      </c>
      <c r="CR16" s="63" t="e">
        <v>#VALUE!</v>
      </c>
      <c r="CS16" s="63">
        <v>7.0395371263259399E-2</v>
      </c>
      <c r="CT16" s="63">
        <v>9.0999010880316505E-2</v>
      </c>
      <c r="CU16" s="63">
        <v>6.1704211557296801E-2</v>
      </c>
      <c r="CV16" s="63">
        <v>5.5612770339855802E-2</v>
      </c>
      <c r="CW16" s="63">
        <v>1.91693290734824E-2</v>
      </c>
      <c r="CX16" s="63" t="e">
        <v>#VALUE!</v>
      </c>
      <c r="CY16" s="63" t="e">
        <v>#VALUE!</v>
      </c>
      <c r="CZ16" s="63" t="e">
        <v>#VALUE!</v>
      </c>
      <c r="DA16" s="63" t="e">
        <v>#VALUE!</v>
      </c>
      <c r="DB16" s="63" t="e">
        <v>#VALUE!</v>
      </c>
      <c r="DC16" s="63" t="e">
        <v>#VALUE!</v>
      </c>
      <c r="DD16" s="63" t="e">
        <v>#VALUE!</v>
      </c>
      <c r="DE16" s="63" t="e">
        <v>#VALUE!</v>
      </c>
      <c r="DF16" s="63" t="e">
        <v>#VALUE!</v>
      </c>
      <c r="DG16" s="63" t="e">
        <v>#VALUE!</v>
      </c>
      <c r="DH16" s="63" t="e">
        <v>#VALUE!</v>
      </c>
      <c r="DI16" s="63" t="e">
        <v>#VALUE!</v>
      </c>
      <c r="DJ16" s="63" t="e">
        <v>#VALUE!</v>
      </c>
      <c r="DK16" s="63" t="e">
        <v>#VALUE!</v>
      </c>
      <c r="DL16" s="63" t="e">
        <v>#VALUE!</v>
      </c>
      <c r="DM16" s="63">
        <v>0.86499517839922901</v>
      </c>
      <c r="DN16" s="63">
        <v>0.85855588526211701</v>
      </c>
      <c r="DO16" s="63">
        <v>0.85406464250734604</v>
      </c>
      <c r="DP16" s="63">
        <v>0.83110195674562304</v>
      </c>
      <c r="DQ16" s="63">
        <v>0.795527156549521</v>
      </c>
      <c r="DR16" s="63">
        <v>0.248794599807136</v>
      </c>
      <c r="DS16" s="63">
        <v>0.25123639960435201</v>
      </c>
      <c r="DT16" s="63">
        <v>0.204701273261508</v>
      </c>
      <c r="DU16" s="63">
        <v>0.16889804325437699</v>
      </c>
      <c r="DV16" s="63">
        <v>5.9105431309904199E-2</v>
      </c>
      <c r="DW16" s="63">
        <v>6.07521697203472E-2</v>
      </c>
      <c r="DX16" s="63">
        <v>4.9455984174085102E-2</v>
      </c>
      <c r="DY16" s="63">
        <v>2.84035259549461E-2</v>
      </c>
      <c r="DZ16" s="63">
        <v>1.13285272914521E-2</v>
      </c>
      <c r="EA16" s="63" t="e">
        <v>#VALUE!</v>
      </c>
      <c r="EB16" s="63">
        <v>0.19189971070395401</v>
      </c>
      <c r="EC16" s="63">
        <v>0.21859545004945599</v>
      </c>
      <c r="ED16" s="63">
        <v>0.177277179236043</v>
      </c>
      <c r="EE16" s="63">
        <v>0.155509783728115</v>
      </c>
      <c r="EF16" s="63">
        <v>5.9105431309904199E-2</v>
      </c>
    </row>
    <row r="17" spans="1:136" x14ac:dyDescent="0.3">
      <c r="A17" s="63" t="s">
        <v>34</v>
      </c>
      <c r="B17" s="63">
        <v>0.79873717442778203</v>
      </c>
      <c r="C17" s="63">
        <v>0.79338175948345402</v>
      </c>
      <c r="D17" s="63">
        <v>0.73618677042801595</v>
      </c>
      <c r="E17" s="63">
        <v>0.76113013698630105</v>
      </c>
      <c r="F17" s="63">
        <v>0.69842829076620805</v>
      </c>
      <c r="G17" s="63">
        <v>7.8926598263614808E-3</v>
      </c>
      <c r="H17" s="63">
        <v>8.8781275221953195E-3</v>
      </c>
      <c r="I17" s="63" t="e">
        <v>#VALUE!</v>
      </c>
      <c r="J17" s="63" t="e">
        <v>#VALUE!</v>
      </c>
      <c r="K17" s="63" t="e">
        <v>#VALUE!</v>
      </c>
      <c r="L17" s="63" t="e">
        <v>#VALUE!</v>
      </c>
      <c r="M17" s="63" t="e">
        <v>#VALUE!</v>
      </c>
      <c r="N17" s="63" t="e">
        <v>#VALUE!</v>
      </c>
      <c r="O17" s="63" t="e">
        <v>#VALUE!</v>
      </c>
      <c r="P17" s="63" t="e">
        <v>#VALUE!</v>
      </c>
      <c r="Q17" s="63" t="e">
        <v>#VALUE!</v>
      </c>
      <c r="R17" s="63" t="e">
        <v>#VALUE!</v>
      </c>
      <c r="S17" s="63" t="e">
        <v>#VALUE!</v>
      </c>
      <c r="T17" s="63" t="e">
        <v>#VALUE!</v>
      </c>
      <c r="U17" s="63" t="e">
        <v>#VALUE!</v>
      </c>
      <c r="V17" s="63">
        <v>0.29044988161010299</v>
      </c>
      <c r="W17" s="63">
        <v>0.26311541565778901</v>
      </c>
      <c r="X17" s="63">
        <v>0.217120622568093</v>
      </c>
      <c r="Y17" s="63">
        <v>0.22859589041095901</v>
      </c>
      <c r="Z17" s="63">
        <v>0.13359528487229899</v>
      </c>
      <c r="AA17" s="63" t="e">
        <v>#VALUE!</v>
      </c>
      <c r="AB17" s="63" t="e">
        <v>#VALUE!</v>
      </c>
      <c r="AC17" s="63" t="e">
        <v>#VALUE!</v>
      </c>
      <c r="AD17" s="63" t="e">
        <v>#VALUE!</v>
      </c>
      <c r="AE17" s="63" t="e">
        <v>#VALUE!</v>
      </c>
      <c r="AF17" s="63" t="e">
        <v>#VALUE!</v>
      </c>
      <c r="AG17" s="63" t="e">
        <v>#VALUE!</v>
      </c>
      <c r="AH17" s="63" t="e">
        <v>#VALUE!</v>
      </c>
      <c r="AI17" s="63" t="e">
        <v>#VALUE!</v>
      </c>
      <c r="AJ17" s="63" t="e">
        <v>#VALUE!</v>
      </c>
      <c r="AK17" s="63" t="e">
        <v>#VALUE!</v>
      </c>
      <c r="AL17" s="63">
        <v>9.6852300242130807E-3</v>
      </c>
      <c r="AM17" s="63" t="e">
        <v>#VALUE!</v>
      </c>
      <c r="AN17" s="63" t="e">
        <v>#VALUE!</v>
      </c>
      <c r="AO17" s="63" t="e">
        <v>#VALUE!</v>
      </c>
      <c r="AP17" s="63">
        <v>0.14759273875296</v>
      </c>
      <c r="AQ17" s="63">
        <v>0.13236481033091199</v>
      </c>
      <c r="AR17" s="63">
        <v>0.114396887159533</v>
      </c>
      <c r="AS17" s="63">
        <v>0.123287671232877</v>
      </c>
      <c r="AT17" s="63">
        <v>7.6620825147347693E-2</v>
      </c>
      <c r="AU17" s="63">
        <v>1.4206787687450701E-2</v>
      </c>
      <c r="AV17" s="63">
        <v>1.4527845036319599E-2</v>
      </c>
      <c r="AW17" s="63">
        <v>1.40077821011673E-2</v>
      </c>
      <c r="AX17" s="63">
        <v>8.5616438356164396E-3</v>
      </c>
      <c r="AY17" s="63" t="e">
        <v>#VALUE!</v>
      </c>
      <c r="AZ17" s="63">
        <v>6.3141278610891902E-2</v>
      </c>
      <c r="BA17" s="63">
        <v>5.4882970137207401E-2</v>
      </c>
      <c r="BB17" s="63">
        <v>4.7470817120622601E-2</v>
      </c>
      <c r="BC17" s="63">
        <v>3.8527397260274002E-2</v>
      </c>
      <c r="BD17" s="63">
        <v>1.7681728880157201E-2</v>
      </c>
      <c r="BE17" s="63" t="e">
        <v>#VALUE!</v>
      </c>
      <c r="BF17" s="63" t="e">
        <v>#VALUE!</v>
      </c>
      <c r="BG17" s="63" t="e">
        <v>#VALUE!</v>
      </c>
      <c r="BH17" s="63" t="e">
        <v>#VALUE!</v>
      </c>
      <c r="BI17" s="63" t="e">
        <v>#VALUE!</v>
      </c>
      <c r="BJ17" s="63">
        <v>1.73638516179953E-2</v>
      </c>
      <c r="BK17" s="63" t="e">
        <v>#VALUE!</v>
      </c>
      <c r="BL17" s="63" t="e">
        <v>#VALUE!</v>
      </c>
      <c r="BM17" s="63" t="e">
        <v>#VALUE!</v>
      </c>
      <c r="BN17" s="63" t="e">
        <v>#VALUE!</v>
      </c>
      <c r="BO17" s="63" t="e">
        <v>#VALUE!</v>
      </c>
      <c r="BP17" s="63" t="e">
        <v>#VALUE!</v>
      </c>
      <c r="BQ17" s="63" t="e">
        <v>#VALUE!</v>
      </c>
      <c r="BR17" s="63" t="e">
        <v>#VALUE!</v>
      </c>
      <c r="BS17" s="63" t="e">
        <v>#VALUE!</v>
      </c>
      <c r="BT17" s="63" t="e">
        <v>#VALUE!</v>
      </c>
      <c r="BU17" s="63" t="e">
        <v>#VALUE!</v>
      </c>
      <c r="BV17" s="63" t="e">
        <v>#VALUE!</v>
      </c>
      <c r="BW17" s="63" t="e">
        <v>#VALUE!</v>
      </c>
      <c r="BX17" s="63" t="e">
        <v>#VALUE!</v>
      </c>
      <c r="BY17" s="63" t="e">
        <v>#VALUE!</v>
      </c>
      <c r="BZ17" s="63" t="e">
        <v>#VALUE!</v>
      </c>
      <c r="CA17" s="63" t="e">
        <v>#VALUE!</v>
      </c>
      <c r="CB17" s="63" t="e">
        <v>#VALUE!</v>
      </c>
      <c r="CC17" s="63" t="e">
        <v>#VALUE!</v>
      </c>
      <c r="CD17" s="63" t="e">
        <v>#VALUE!</v>
      </c>
      <c r="CE17" s="63" t="e">
        <v>#VALUE!</v>
      </c>
      <c r="CF17" s="63" t="e">
        <v>#VALUE!</v>
      </c>
      <c r="CG17" s="63" t="e">
        <v>#VALUE!</v>
      </c>
      <c r="CH17" s="63" t="e">
        <v>#VALUE!</v>
      </c>
      <c r="CI17" s="63" t="e">
        <v>#VALUE!</v>
      </c>
      <c r="CJ17" s="63" t="e">
        <v>#VALUE!</v>
      </c>
      <c r="CK17" s="63" t="e">
        <v>#VALUE!</v>
      </c>
      <c r="CL17" s="63" t="e">
        <v>#VALUE!</v>
      </c>
      <c r="CM17" s="63" t="e">
        <v>#VALUE!</v>
      </c>
      <c r="CN17" s="63">
        <v>1.34175217048145E-2</v>
      </c>
      <c r="CO17" s="63">
        <v>1.04923325262308E-2</v>
      </c>
      <c r="CP17" s="63" t="e">
        <v>#VALUE!</v>
      </c>
      <c r="CQ17" s="63">
        <v>1.11301369863014E-2</v>
      </c>
      <c r="CR17" s="63" t="e">
        <v>#VALUE!</v>
      </c>
      <c r="CS17" s="63">
        <v>4.3409629044988199E-2</v>
      </c>
      <c r="CT17" s="63">
        <v>3.71267150928168E-2</v>
      </c>
      <c r="CU17" s="63">
        <v>2.8793774319066101E-2</v>
      </c>
      <c r="CV17" s="63">
        <v>3.7671232876712299E-2</v>
      </c>
      <c r="CW17" s="63">
        <v>2.35756385068762E-2</v>
      </c>
      <c r="CX17" s="63" t="e">
        <v>#VALUE!</v>
      </c>
      <c r="CY17" s="63" t="e">
        <v>#VALUE!</v>
      </c>
      <c r="CZ17" s="63" t="e">
        <v>#VALUE!</v>
      </c>
      <c r="DA17" s="63" t="e">
        <v>#VALUE!</v>
      </c>
      <c r="DB17" s="63" t="e">
        <v>#VALUE!</v>
      </c>
      <c r="DC17" s="63" t="e">
        <v>#VALUE!</v>
      </c>
      <c r="DD17" s="63" t="e">
        <v>#VALUE!</v>
      </c>
      <c r="DE17" s="63" t="e">
        <v>#VALUE!</v>
      </c>
      <c r="DF17" s="63" t="e">
        <v>#VALUE!</v>
      </c>
      <c r="DG17" s="63" t="e">
        <v>#VALUE!</v>
      </c>
      <c r="DH17" s="63" t="e">
        <v>#VALUE!</v>
      </c>
      <c r="DI17" s="63" t="e">
        <v>#VALUE!</v>
      </c>
      <c r="DJ17" s="63" t="e">
        <v>#VALUE!</v>
      </c>
      <c r="DK17" s="63" t="e">
        <v>#VALUE!</v>
      </c>
      <c r="DL17" s="63" t="e">
        <v>#VALUE!</v>
      </c>
      <c r="DM17" s="63">
        <v>0.80189423835832696</v>
      </c>
      <c r="DN17" s="63">
        <v>0.79580306698950798</v>
      </c>
      <c r="DO17" s="63">
        <v>0.73774319066147898</v>
      </c>
      <c r="DP17" s="63">
        <v>0.76284246575342496</v>
      </c>
      <c r="DQ17" s="63">
        <v>0.70137524557956799</v>
      </c>
      <c r="DR17" s="63">
        <v>0.30071033938437303</v>
      </c>
      <c r="DS17" s="63">
        <v>0.27118644067796599</v>
      </c>
      <c r="DT17" s="63">
        <v>0.22490272373540901</v>
      </c>
      <c r="DU17" s="63">
        <v>0.23715753424657501</v>
      </c>
      <c r="DV17" s="63">
        <v>0.13752455795677801</v>
      </c>
      <c r="DW17" s="63">
        <v>7.18232044198895E-2</v>
      </c>
      <c r="DX17" s="63">
        <v>6.5375302663438301E-2</v>
      </c>
      <c r="DY17" s="63">
        <v>5.2918287937743197E-2</v>
      </c>
      <c r="DZ17" s="63">
        <v>4.4520547945205498E-2</v>
      </c>
      <c r="EA17" s="63">
        <v>1.9646365422396901E-2</v>
      </c>
      <c r="EB17" s="63">
        <v>0.239147592738753</v>
      </c>
      <c r="EC17" s="63">
        <v>0.21226795803067</v>
      </c>
      <c r="ED17" s="63">
        <v>0.17665369649805401</v>
      </c>
      <c r="EE17" s="63">
        <v>0.19691780821917801</v>
      </c>
      <c r="EF17" s="63">
        <v>0.117878192534381</v>
      </c>
    </row>
    <row r="18" spans="1:136" x14ac:dyDescent="0.3">
      <c r="A18" s="63" t="s">
        <v>35</v>
      </c>
      <c r="B18" s="63">
        <v>0.87327021121631498</v>
      </c>
      <c r="C18" s="63">
        <v>0.8125</v>
      </c>
      <c r="D18" s="63">
        <v>0.83504193849021402</v>
      </c>
      <c r="E18" s="63">
        <v>0.861441013460016</v>
      </c>
      <c r="F18" s="63">
        <v>0.85531914893617</v>
      </c>
      <c r="G18" s="63">
        <v>1.23816460305899E-2</v>
      </c>
      <c r="H18" s="63">
        <v>1.38888888888889E-2</v>
      </c>
      <c r="I18" s="63">
        <v>9.3196644920782792E-3</v>
      </c>
      <c r="J18" s="63" t="e">
        <v>#VALUE!</v>
      </c>
      <c r="K18" s="63" t="e">
        <v>#VALUE!</v>
      </c>
      <c r="L18" s="63" t="e">
        <v>#VALUE!</v>
      </c>
      <c r="M18" s="63" t="e">
        <v>#VALUE!</v>
      </c>
      <c r="N18" s="63" t="e">
        <v>#VALUE!</v>
      </c>
      <c r="O18" s="63" t="e">
        <v>#VALUE!</v>
      </c>
      <c r="P18" s="63" t="e">
        <v>#VALUE!</v>
      </c>
      <c r="Q18" s="63" t="e">
        <v>#VALUE!</v>
      </c>
      <c r="R18" s="63" t="e">
        <v>#VALUE!</v>
      </c>
      <c r="S18" s="63" t="e">
        <v>#VALUE!</v>
      </c>
      <c r="T18" s="63" t="e">
        <v>#VALUE!</v>
      </c>
      <c r="U18" s="63" t="e">
        <v>#VALUE!</v>
      </c>
      <c r="V18" s="63">
        <v>0.21048798252002901</v>
      </c>
      <c r="W18" s="63">
        <v>0.24565972222222199</v>
      </c>
      <c r="X18" s="63">
        <v>0.201304753028891</v>
      </c>
      <c r="Y18" s="63">
        <v>0.14172604908947001</v>
      </c>
      <c r="Z18" s="63">
        <v>0.11276595744680901</v>
      </c>
      <c r="AA18" s="63" t="e">
        <v>#VALUE!</v>
      </c>
      <c r="AB18" s="63" t="e">
        <v>#VALUE!</v>
      </c>
      <c r="AC18" s="63" t="e">
        <v>#VALUE!</v>
      </c>
      <c r="AD18" s="63" t="e">
        <v>#VALUE!</v>
      </c>
      <c r="AE18" s="63" t="e">
        <v>#VALUE!</v>
      </c>
      <c r="AF18" s="63" t="e">
        <v>#VALUE!</v>
      </c>
      <c r="AG18" s="63" t="e">
        <v>#VALUE!</v>
      </c>
      <c r="AH18" s="63" t="e">
        <v>#VALUE!</v>
      </c>
      <c r="AI18" s="63" t="e">
        <v>#VALUE!</v>
      </c>
      <c r="AJ18" s="63" t="e">
        <v>#VALUE!</v>
      </c>
      <c r="AK18" s="63" t="e">
        <v>#VALUE!</v>
      </c>
      <c r="AL18" s="63" t="e">
        <v>#VALUE!</v>
      </c>
      <c r="AM18" s="63" t="e">
        <v>#VALUE!</v>
      </c>
      <c r="AN18" s="63" t="e">
        <v>#VALUE!</v>
      </c>
      <c r="AO18" s="63" t="e">
        <v>#VALUE!</v>
      </c>
      <c r="AP18" s="63">
        <v>9.2498179169701406E-2</v>
      </c>
      <c r="AQ18" s="63">
        <v>9.8958333333333301E-2</v>
      </c>
      <c r="AR18" s="63">
        <v>8.8536812674743698E-2</v>
      </c>
      <c r="AS18" s="63">
        <v>6.4133016627078404E-2</v>
      </c>
      <c r="AT18" s="63">
        <v>6.5957446808510595E-2</v>
      </c>
      <c r="AU18" s="63">
        <v>2.4034959941733401E-2</v>
      </c>
      <c r="AV18" s="63">
        <v>4.2534722222222203E-2</v>
      </c>
      <c r="AW18" s="63">
        <v>2.79589934762349E-2</v>
      </c>
      <c r="AX18" s="63">
        <v>2.1377672209026099E-2</v>
      </c>
      <c r="AY18" s="63">
        <v>1.48936170212766E-2</v>
      </c>
      <c r="AZ18" s="63">
        <v>3.2046613255644597E-2</v>
      </c>
      <c r="BA18" s="63">
        <v>2.6909722222222199E-2</v>
      </c>
      <c r="BB18" s="63">
        <v>1.39794967381174E-2</v>
      </c>
      <c r="BC18" s="63" t="e">
        <v>#VALUE!</v>
      </c>
      <c r="BD18" s="63" t="e">
        <v>#VALUE!</v>
      </c>
      <c r="BE18" s="63" t="e">
        <v>#VALUE!</v>
      </c>
      <c r="BF18" s="63" t="e">
        <v>#VALUE!</v>
      </c>
      <c r="BG18" s="63" t="e">
        <v>#VALUE!</v>
      </c>
      <c r="BH18" s="63" t="e">
        <v>#VALUE!</v>
      </c>
      <c r="BI18" s="63" t="e">
        <v>#VALUE!</v>
      </c>
      <c r="BJ18" s="63" t="e">
        <v>#VALUE!</v>
      </c>
      <c r="BK18" s="63" t="e">
        <v>#VALUE!</v>
      </c>
      <c r="BL18" s="63" t="e">
        <v>#VALUE!</v>
      </c>
      <c r="BM18" s="63" t="e">
        <v>#VALUE!</v>
      </c>
      <c r="BN18" s="63" t="e">
        <v>#VALUE!</v>
      </c>
      <c r="BO18" s="63" t="e">
        <v>#VALUE!</v>
      </c>
      <c r="BP18" s="63" t="e">
        <v>#VALUE!</v>
      </c>
      <c r="BQ18" s="63" t="e">
        <v>#VALUE!</v>
      </c>
      <c r="BR18" s="63" t="e">
        <v>#VALUE!</v>
      </c>
      <c r="BS18" s="63" t="e">
        <v>#VALUE!</v>
      </c>
      <c r="BT18" s="63" t="e">
        <v>#VALUE!</v>
      </c>
      <c r="BU18" s="63" t="e">
        <v>#VALUE!</v>
      </c>
      <c r="BV18" s="63" t="e">
        <v>#VALUE!</v>
      </c>
      <c r="BW18" s="63" t="e">
        <v>#VALUE!</v>
      </c>
      <c r="BX18" s="63" t="e">
        <v>#VALUE!</v>
      </c>
      <c r="BY18" s="63" t="e">
        <v>#VALUE!</v>
      </c>
      <c r="BZ18" s="63" t="e">
        <v>#VALUE!</v>
      </c>
      <c r="CA18" s="63" t="e">
        <v>#VALUE!</v>
      </c>
      <c r="CB18" s="63" t="e">
        <v>#VALUE!</v>
      </c>
      <c r="CC18" s="63" t="e">
        <v>#VALUE!</v>
      </c>
      <c r="CD18" s="63" t="e">
        <v>#VALUE!</v>
      </c>
      <c r="CE18" s="63" t="e">
        <v>#VALUE!</v>
      </c>
      <c r="CF18" s="63" t="e">
        <v>#VALUE!</v>
      </c>
      <c r="CG18" s="63" t="e">
        <v>#VALUE!</v>
      </c>
      <c r="CH18" s="63" t="e">
        <v>#VALUE!</v>
      </c>
      <c r="CI18" s="63" t="e">
        <v>#VALUE!</v>
      </c>
      <c r="CJ18" s="63" t="e">
        <v>#VALUE!</v>
      </c>
      <c r="CK18" s="63" t="e">
        <v>#VALUE!</v>
      </c>
      <c r="CL18" s="63" t="e">
        <v>#VALUE!</v>
      </c>
      <c r="CM18" s="63" t="e">
        <v>#VALUE!</v>
      </c>
      <c r="CN18" s="63" t="e">
        <v>#VALUE!</v>
      </c>
      <c r="CO18" s="63" t="e">
        <v>#VALUE!</v>
      </c>
      <c r="CP18" s="63" t="e">
        <v>#VALUE!</v>
      </c>
      <c r="CQ18" s="63" t="e">
        <v>#VALUE!</v>
      </c>
      <c r="CR18" s="63" t="e">
        <v>#VALUE!</v>
      </c>
      <c r="CS18" s="63">
        <v>5.0983248361252703E-2</v>
      </c>
      <c r="CT18" s="63">
        <v>7.2916666666666699E-2</v>
      </c>
      <c r="CU18" s="63">
        <v>6.7101584342963594E-2</v>
      </c>
      <c r="CV18" s="63">
        <v>4.5130641330166303E-2</v>
      </c>
      <c r="CW18" s="63">
        <v>2.3404255319148901E-2</v>
      </c>
      <c r="CX18" s="63" t="e">
        <v>#VALUE!</v>
      </c>
      <c r="CY18" s="63" t="e">
        <v>#VALUE!</v>
      </c>
      <c r="CZ18" s="63" t="e">
        <v>#VALUE!</v>
      </c>
      <c r="DA18" s="63" t="e">
        <v>#VALUE!</v>
      </c>
      <c r="DB18" s="63" t="e">
        <v>#VALUE!</v>
      </c>
      <c r="DC18" s="63" t="e">
        <v>#VALUE!</v>
      </c>
      <c r="DD18" s="63" t="e">
        <v>#VALUE!</v>
      </c>
      <c r="DE18" s="63" t="e">
        <v>#VALUE!</v>
      </c>
      <c r="DF18" s="63" t="e">
        <v>#VALUE!</v>
      </c>
      <c r="DG18" s="63" t="e">
        <v>#VALUE!</v>
      </c>
      <c r="DH18" s="63" t="e">
        <v>#VALUE!</v>
      </c>
      <c r="DI18" s="63" t="e">
        <v>#VALUE!</v>
      </c>
      <c r="DJ18" s="63" t="e">
        <v>#VALUE!</v>
      </c>
      <c r="DK18" s="63" t="e">
        <v>#VALUE!</v>
      </c>
      <c r="DL18" s="63" t="e">
        <v>#VALUE!</v>
      </c>
      <c r="DM18" s="63">
        <v>0.87399854333576099</v>
      </c>
      <c r="DN18" s="63">
        <v>0.81423611111111105</v>
      </c>
      <c r="DO18" s="63">
        <v>0.83876980428704595</v>
      </c>
      <c r="DP18" s="63">
        <v>0.86223277909738705</v>
      </c>
      <c r="DQ18" s="63">
        <v>0.85531914893617</v>
      </c>
      <c r="DR18" s="63">
        <v>0.212672978878369</v>
      </c>
      <c r="DS18" s="63">
        <v>0.24652777777777801</v>
      </c>
      <c r="DT18" s="63">
        <v>0.203168685927307</v>
      </c>
      <c r="DU18" s="63">
        <v>0.14172604908947001</v>
      </c>
      <c r="DV18" s="63">
        <v>0.111702127659574</v>
      </c>
      <c r="DW18" s="63">
        <v>3.8601602330662801E-2</v>
      </c>
      <c r="DX18" s="63">
        <v>3.2118055555555601E-2</v>
      </c>
      <c r="DY18" s="63">
        <v>1.7707362534948701E-2</v>
      </c>
      <c r="DZ18" s="63">
        <v>9.5011876484560592E-3</v>
      </c>
      <c r="EA18" s="63" t="e">
        <v>#VALUE!</v>
      </c>
      <c r="EB18" s="63">
        <v>0.177713037144938</v>
      </c>
      <c r="EC18" s="63">
        <v>0.21701388888888901</v>
      </c>
      <c r="ED18" s="63">
        <v>0.18918918918918901</v>
      </c>
      <c r="EE18" s="63">
        <v>0.13380839271575601</v>
      </c>
      <c r="EF18" s="63">
        <v>0.103191489361702</v>
      </c>
    </row>
    <row r="19" spans="1:136" x14ac:dyDescent="0.3">
      <c r="A19" s="63" t="s">
        <v>36</v>
      </c>
      <c r="B19" s="63">
        <v>0.63704819277108404</v>
      </c>
      <c r="C19" s="63">
        <v>0.66827309236947796</v>
      </c>
      <c r="D19" s="63">
        <v>0.66299212598425195</v>
      </c>
      <c r="E19" s="63">
        <v>0.65371024734982297</v>
      </c>
      <c r="F19" s="63">
        <v>0.61185006045949197</v>
      </c>
      <c r="G19" s="63">
        <v>4.51807228915663E-2</v>
      </c>
      <c r="H19" s="63">
        <v>4.17670682730924E-2</v>
      </c>
      <c r="I19" s="63">
        <v>3.3858267716535398E-2</v>
      </c>
      <c r="J19" s="63">
        <v>2.5618374558303899E-2</v>
      </c>
      <c r="K19" s="63">
        <v>1.69286577992745E-2</v>
      </c>
      <c r="L19" s="63" t="e">
        <v>#VALUE!</v>
      </c>
      <c r="M19" s="63" t="e">
        <v>#VALUE!</v>
      </c>
      <c r="N19" s="63" t="e">
        <v>#VALUE!</v>
      </c>
      <c r="O19" s="63" t="e">
        <v>#VALUE!</v>
      </c>
      <c r="P19" s="63" t="e">
        <v>#VALUE!</v>
      </c>
      <c r="Q19" s="63" t="e">
        <v>#VALUE!</v>
      </c>
      <c r="R19" s="63" t="e">
        <v>#VALUE!</v>
      </c>
      <c r="S19" s="63" t="e">
        <v>#VALUE!</v>
      </c>
      <c r="T19" s="63" t="e">
        <v>#VALUE!</v>
      </c>
      <c r="U19" s="63" t="e">
        <v>#VALUE!</v>
      </c>
      <c r="V19" s="63">
        <v>0.240963855421687</v>
      </c>
      <c r="W19" s="63">
        <v>0.25863453815261001</v>
      </c>
      <c r="X19" s="63">
        <v>0.22362204724409401</v>
      </c>
      <c r="Y19" s="63">
        <v>0.193462897526502</v>
      </c>
      <c r="Z19" s="63">
        <v>0.12696493349455901</v>
      </c>
      <c r="AA19" s="63" t="e">
        <v>#VALUE!</v>
      </c>
      <c r="AB19" s="63" t="e">
        <v>#VALUE!</v>
      </c>
      <c r="AC19" s="63" t="e">
        <v>#VALUE!</v>
      </c>
      <c r="AD19" s="63" t="e">
        <v>#VALUE!</v>
      </c>
      <c r="AE19" s="63" t="e">
        <v>#VALUE!</v>
      </c>
      <c r="AF19" s="63" t="e">
        <v>#VALUE!</v>
      </c>
      <c r="AG19" s="63" t="e">
        <v>#VALUE!</v>
      </c>
      <c r="AH19" s="63" t="e">
        <v>#VALUE!</v>
      </c>
      <c r="AI19" s="63" t="e">
        <v>#VALUE!</v>
      </c>
      <c r="AJ19" s="63" t="e">
        <v>#VALUE!</v>
      </c>
      <c r="AK19" s="63" t="e">
        <v>#VALUE!</v>
      </c>
      <c r="AL19" s="63">
        <v>1.12449799196787E-2</v>
      </c>
      <c r="AM19" s="63">
        <v>1.25984251968504E-2</v>
      </c>
      <c r="AN19" s="63" t="e">
        <v>#VALUE!</v>
      </c>
      <c r="AO19" s="63" t="e">
        <v>#VALUE!</v>
      </c>
      <c r="AP19" s="63">
        <v>0.12876506024096401</v>
      </c>
      <c r="AQ19" s="63">
        <v>0.130923694779116</v>
      </c>
      <c r="AR19" s="63">
        <v>0.10944881889763799</v>
      </c>
      <c r="AS19" s="63">
        <v>0.11042402826855099</v>
      </c>
      <c r="AT19" s="63">
        <v>7.8597339782345801E-2</v>
      </c>
      <c r="AU19" s="63">
        <v>7.5301204819277099E-3</v>
      </c>
      <c r="AV19" s="63" t="e">
        <v>#VALUE!</v>
      </c>
      <c r="AW19" s="63" t="e">
        <v>#VALUE!</v>
      </c>
      <c r="AX19" s="63" t="e">
        <v>#VALUE!</v>
      </c>
      <c r="AY19" s="63" t="e">
        <v>#VALUE!</v>
      </c>
      <c r="AZ19" s="63">
        <v>2.0331325301204801E-2</v>
      </c>
      <c r="BA19" s="63">
        <v>2.65060240963855E-2</v>
      </c>
      <c r="BB19" s="63">
        <v>2.91338582677165E-2</v>
      </c>
      <c r="BC19" s="63">
        <v>1.5901060070671401E-2</v>
      </c>
      <c r="BD19" s="63" t="e">
        <v>#VALUE!</v>
      </c>
      <c r="BE19" s="63">
        <v>3.4638554216867498E-2</v>
      </c>
      <c r="BF19" s="63">
        <v>2.73092369477912E-2</v>
      </c>
      <c r="BG19" s="63">
        <v>1.41732283464567E-2</v>
      </c>
      <c r="BH19" s="63">
        <v>1.9434628975265E-2</v>
      </c>
      <c r="BI19" s="63">
        <v>2.0556227327690399E-2</v>
      </c>
      <c r="BJ19" s="63" t="e">
        <v>#VALUE!</v>
      </c>
      <c r="BK19" s="63" t="e">
        <v>#VALUE!</v>
      </c>
      <c r="BL19" s="63" t="e">
        <v>#VALUE!</v>
      </c>
      <c r="BM19" s="63" t="e">
        <v>#VALUE!</v>
      </c>
      <c r="BN19" s="63" t="e">
        <v>#VALUE!</v>
      </c>
      <c r="BO19" s="63" t="e">
        <v>#VALUE!</v>
      </c>
      <c r="BP19" s="63" t="e">
        <v>#VALUE!</v>
      </c>
      <c r="BQ19" s="63" t="e">
        <v>#VALUE!</v>
      </c>
      <c r="BR19" s="63" t="e">
        <v>#VALUE!</v>
      </c>
      <c r="BS19" s="63" t="e">
        <v>#VALUE!</v>
      </c>
      <c r="BT19" s="63" t="e">
        <v>#VALUE!</v>
      </c>
      <c r="BU19" s="63" t="e">
        <v>#VALUE!</v>
      </c>
      <c r="BV19" s="63" t="e">
        <v>#VALUE!</v>
      </c>
      <c r="BW19" s="63" t="e">
        <v>#VALUE!</v>
      </c>
      <c r="BX19" s="63" t="e">
        <v>#VALUE!</v>
      </c>
      <c r="BY19" s="63" t="e">
        <v>#VALUE!</v>
      </c>
      <c r="BZ19" s="63" t="e">
        <v>#VALUE!</v>
      </c>
      <c r="CA19" s="63" t="e">
        <v>#VALUE!</v>
      </c>
      <c r="CB19" s="63" t="e">
        <v>#VALUE!</v>
      </c>
      <c r="CC19" s="63" t="e">
        <v>#VALUE!</v>
      </c>
      <c r="CD19" s="63" t="e">
        <v>#VALUE!</v>
      </c>
      <c r="CE19" s="63" t="e">
        <v>#VALUE!</v>
      </c>
      <c r="CF19" s="63" t="e">
        <v>#VALUE!</v>
      </c>
      <c r="CG19" s="63" t="e">
        <v>#VALUE!</v>
      </c>
      <c r="CH19" s="63" t="e">
        <v>#VALUE!</v>
      </c>
      <c r="CI19" s="63" t="e">
        <v>#VALUE!</v>
      </c>
      <c r="CJ19" s="63" t="e">
        <v>#VALUE!</v>
      </c>
      <c r="CK19" s="63" t="e">
        <v>#VALUE!</v>
      </c>
      <c r="CL19" s="63" t="e">
        <v>#VALUE!</v>
      </c>
      <c r="CM19" s="63" t="e">
        <v>#VALUE!</v>
      </c>
      <c r="CN19" s="63">
        <v>1.3554216867469901E-2</v>
      </c>
      <c r="CO19" s="63">
        <v>1.20481927710843E-2</v>
      </c>
      <c r="CP19" s="63" t="e">
        <v>#VALUE!</v>
      </c>
      <c r="CQ19" s="63" t="e">
        <v>#VALUE!</v>
      </c>
      <c r="CR19" s="63" t="e">
        <v>#VALUE!</v>
      </c>
      <c r="CS19" s="63">
        <v>5.49698795180723E-2</v>
      </c>
      <c r="CT19" s="63">
        <v>6.18473895582329E-2</v>
      </c>
      <c r="CU19" s="63">
        <v>6.0629921259842498E-2</v>
      </c>
      <c r="CV19" s="63">
        <v>3.9752650176678402E-2</v>
      </c>
      <c r="CW19" s="63">
        <v>2.6602176541716999E-2</v>
      </c>
      <c r="CX19" s="63">
        <v>9.7891566265060192E-3</v>
      </c>
      <c r="CY19" s="63">
        <v>1.52610441767068E-2</v>
      </c>
      <c r="CZ19" s="63">
        <v>9.4488188976378003E-3</v>
      </c>
      <c r="DA19" s="63">
        <v>1.06007067137809E-2</v>
      </c>
      <c r="DB19" s="63" t="e">
        <v>#VALUE!</v>
      </c>
      <c r="DC19" s="63" t="e">
        <v>#VALUE!</v>
      </c>
      <c r="DD19" s="63" t="e">
        <v>#VALUE!</v>
      </c>
      <c r="DE19" s="63" t="e">
        <v>#VALUE!</v>
      </c>
      <c r="DF19" s="63" t="e">
        <v>#VALUE!</v>
      </c>
      <c r="DG19" s="63" t="e">
        <v>#VALUE!</v>
      </c>
      <c r="DH19" s="63" t="e">
        <v>#VALUE!</v>
      </c>
      <c r="DI19" s="63" t="e">
        <v>#VALUE!</v>
      </c>
      <c r="DJ19" s="63" t="e">
        <v>#VALUE!</v>
      </c>
      <c r="DK19" s="63" t="e">
        <v>#VALUE!</v>
      </c>
      <c r="DL19" s="63" t="e">
        <v>#VALUE!</v>
      </c>
      <c r="DM19" s="63">
        <v>0.65135542168674698</v>
      </c>
      <c r="DN19" s="63">
        <v>0.68433734939758994</v>
      </c>
      <c r="DO19" s="63">
        <v>0.674015748031496</v>
      </c>
      <c r="DP19" s="63">
        <v>0.66166077738515905</v>
      </c>
      <c r="DQ19" s="63">
        <v>0.61668681983071305</v>
      </c>
      <c r="DR19" s="63">
        <v>0.248493975903614</v>
      </c>
      <c r="DS19" s="63">
        <v>0.260240963855422</v>
      </c>
      <c r="DT19" s="63">
        <v>0.22755905511811</v>
      </c>
      <c r="DU19" s="63">
        <v>0.195229681978799</v>
      </c>
      <c r="DV19" s="63">
        <v>0.13180169286578</v>
      </c>
      <c r="DW19" s="63">
        <v>2.4849397590361401E-2</v>
      </c>
      <c r="DX19" s="63">
        <v>3.93574297188755E-2</v>
      </c>
      <c r="DY19" s="63">
        <v>3.6220472440944902E-2</v>
      </c>
      <c r="DZ19" s="63">
        <v>2.0318021201413398E-2</v>
      </c>
      <c r="EA19" s="63" t="e">
        <v>#VALUE!</v>
      </c>
      <c r="EB19" s="63">
        <v>0.22213855421686701</v>
      </c>
      <c r="EC19" s="63">
        <v>0.21847389558232899</v>
      </c>
      <c r="ED19" s="63">
        <v>0.19055118110236199</v>
      </c>
      <c r="EE19" s="63">
        <v>0.16784452296819799</v>
      </c>
      <c r="EF19" s="63">
        <v>0.117291414752116</v>
      </c>
    </row>
    <row r="20" spans="1:136" x14ac:dyDescent="0.3">
      <c r="A20" s="65" t="s">
        <v>37</v>
      </c>
      <c r="B20" s="63">
        <v>0.48192771084337299</v>
      </c>
      <c r="C20" s="63">
        <v>0.55123339658444004</v>
      </c>
      <c r="D20" s="63">
        <v>0.466410748560461</v>
      </c>
      <c r="E20" s="63">
        <v>0.47976307996051298</v>
      </c>
      <c r="F20" s="63">
        <v>0.450830140485313</v>
      </c>
      <c r="G20" s="63">
        <v>4.3558850787766501E-2</v>
      </c>
      <c r="H20" s="63">
        <v>3.7950664136622403E-2</v>
      </c>
      <c r="I20" s="63">
        <v>4.0307101727447198E-2</v>
      </c>
      <c r="J20" s="63">
        <v>2.2704837117472901E-2</v>
      </c>
      <c r="K20" s="63">
        <v>1.78799489144317E-2</v>
      </c>
      <c r="L20" s="63" t="e">
        <v>#VALUE!</v>
      </c>
      <c r="M20" s="63" t="e">
        <v>#VALUE!</v>
      </c>
      <c r="N20" s="63" t="e">
        <v>#VALUE!</v>
      </c>
      <c r="O20" s="63" t="e">
        <v>#VALUE!</v>
      </c>
      <c r="P20" s="63" t="e">
        <v>#VALUE!</v>
      </c>
      <c r="Q20" s="63" t="e">
        <v>#VALUE!</v>
      </c>
      <c r="R20" s="63" t="e">
        <v>#VALUE!</v>
      </c>
      <c r="S20" s="63" t="e">
        <v>#VALUE!</v>
      </c>
      <c r="T20" s="63" t="e">
        <v>#VALUE!</v>
      </c>
      <c r="U20" s="63" t="e">
        <v>#VALUE!</v>
      </c>
      <c r="V20" s="63">
        <v>0.25857275254865603</v>
      </c>
      <c r="W20" s="63">
        <v>0.27798861480075898</v>
      </c>
      <c r="X20" s="63">
        <v>0.261036468330134</v>
      </c>
      <c r="Y20" s="63">
        <v>0.21915103652517301</v>
      </c>
      <c r="Z20" s="63">
        <v>0.10983397190293701</v>
      </c>
      <c r="AA20" s="63" t="e">
        <v>#VALUE!</v>
      </c>
      <c r="AB20" s="63" t="e">
        <v>#VALUE!</v>
      </c>
      <c r="AC20" s="63" t="e">
        <v>#VALUE!</v>
      </c>
      <c r="AD20" s="63" t="e">
        <v>#VALUE!</v>
      </c>
      <c r="AE20" s="63" t="e">
        <v>#VALUE!</v>
      </c>
      <c r="AF20" s="63" t="e">
        <v>#VALUE!</v>
      </c>
      <c r="AG20" s="63" t="e">
        <v>#VALUE!</v>
      </c>
      <c r="AH20" s="63" t="e">
        <v>#VALUE!</v>
      </c>
      <c r="AI20" s="63" t="e">
        <v>#VALUE!</v>
      </c>
      <c r="AJ20" s="63" t="e">
        <v>#VALUE!</v>
      </c>
      <c r="AK20" s="63">
        <v>9.2678405931418007E-3</v>
      </c>
      <c r="AL20" s="63">
        <v>1.13851992409867E-2</v>
      </c>
      <c r="AM20" s="63" t="e">
        <v>#VALUE!</v>
      </c>
      <c r="AN20" s="63" t="e">
        <v>#VALUE!</v>
      </c>
      <c r="AO20" s="63" t="e">
        <v>#VALUE!</v>
      </c>
      <c r="AP20" s="63">
        <v>0.10194624652456</v>
      </c>
      <c r="AQ20" s="63">
        <v>0.12808349146110101</v>
      </c>
      <c r="AR20" s="63">
        <v>0.10844529750479801</v>
      </c>
      <c r="AS20" s="63">
        <v>0.10167818361303101</v>
      </c>
      <c r="AT20" s="63">
        <v>6.0025542784163499E-2</v>
      </c>
      <c r="AU20" s="63" t="e">
        <v>#VALUE!</v>
      </c>
      <c r="AV20" s="63" t="e">
        <v>#VALUE!</v>
      </c>
      <c r="AW20" s="63" t="e">
        <v>#VALUE!</v>
      </c>
      <c r="AX20" s="63" t="e">
        <v>#VALUE!</v>
      </c>
      <c r="AY20" s="63" t="e">
        <v>#VALUE!</v>
      </c>
      <c r="AZ20" s="63">
        <v>6.9508804448563499E-2</v>
      </c>
      <c r="BA20" s="63">
        <v>6.2618595825426906E-2</v>
      </c>
      <c r="BB20" s="63">
        <v>5.95009596928983E-2</v>
      </c>
      <c r="BC20" s="63">
        <v>4.0473840078973297E-2</v>
      </c>
      <c r="BD20" s="63" t="e">
        <v>#VALUE!</v>
      </c>
      <c r="BE20" s="63" t="e">
        <v>#VALUE!</v>
      </c>
      <c r="BF20" s="63" t="e">
        <v>#VALUE!</v>
      </c>
      <c r="BG20" s="63" t="e">
        <v>#VALUE!</v>
      </c>
      <c r="BH20" s="63" t="e">
        <v>#VALUE!</v>
      </c>
      <c r="BI20" s="63" t="e">
        <v>#VALUE!</v>
      </c>
      <c r="BJ20" s="63">
        <v>1.39017608897127E-2</v>
      </c>
      <c r="BK20" s="63" t="e">
        <v>#VALUE!</v>
      </c>
      <c r="BL20" s="63" t="e">
        <v>#VALUE!</v>
      </c>
      <c r="BM20" s="63" t="e">
        <v>#VALUE!</v>
      </c>
      <c r="BN20" s="63" t="e">
        <v>#VALUE!</v>
      </c>
      <c r="BO20" s="63" t="e">
        <v>#VALUE!</v>
      </c>
      <c r="BP20" s="63" t="e">
        <v>#VALUE!</v>
      </c>
      <c r="BQ20" s="63" t="e">
        <v>#VALUE!</v>
      </c>
      <c r="BR20" s="63" t="e">
        <v>#VALUE!</v>
      </c>
      <c r="BS20" s="63" t="e">
        <v>#VALUE!</v>
      </c>
      <c r="BT20" s="63" t="e">
        <v>#VALUE!</v>
      </c>
      <c r="BU20" s="63" t="e">
        <v>#VALUE!</v>
      </c>
      <c r="BV20" s="63" t="e">
        <v>#VALUE!</v>
      </c>
      <c r="BW20" s="63" t="e">
        <v>#VALUE!</v>
      </c>
      <c r="BX20" s="63" t="e">
        <v>#VALUE!</v>
      </c>
      <c r="BY20" s="63" t="e">
        <v>#VALUE!</v>
      </c>
      <c r="BZ20" s="63" t="e">
        <v>#VALUE!</v>
      </c>
      <c r="CA20" s="63" t="e">
        <v>#VALUE!</v>
      </c>
      <c r="CB20" s="63" t="e">
        <v>#VALUE!</v>
      </c>
      <c r="CC20" s="63" t="e">
        <v>#VALUE!</v>
      </c>
      <c r="CD20" s="63" t="e">
        <v>#VALUE!</v>
      </c>
      <c r="CE20" s="63" t="e">
        <v>#VALUE!</v>
      </c>
      <c r="CF20" s="63" t="e">
        <v>#VALUE!</v>
      </c>
      <c r="CG20" s="63" t="e">
        <v>#VALUE!</v>
      </c>
      <c r="CH20" s="63" t="e">
        <v>#VALUE!</v>
      </c>
      <c r="CI20" s="63" t="e">
        <v>#VALUE!</v>
      </c>
      <c r="CJ20" s="63" t="e">
        <v>#VALUE!</v>
      </c>
      <c r="CK20" s="63" t="e">
        <v>#VALUE!</v>
      </c>
      <c r="CL20" s="63" t="e">
        <v>#VALUE!</v>
      </c>
      <c r="CM20" s="63" t="e">
        <v>#VALUE!</v>
      </c>
      <c r="CN20" s="63" t="e">
        <v>#VALUE!</v>
      </c>
      <c r="CO20" s="63">
        <v>9.4876660341556007E-3</v>
      </c>
      <c r="CP20" s="63" t="e">
        <v>#VALUE!</v>
      </c>
      <c r="CQ20" s="63" t="e">
        <v>#VALUE!</v>
      </c>
      <c r="CR20" s="63" t="e">
        <v>#VALUE!</v>
      </c>
      <c r="CS20" s="63">
        <v>6.4874884151992607E-2</v>
      </c>
      <c r="CT20" s="63">
        <v>7.3055028462998106E-2</v>
      </c>
      <c r="CU20" s="63">
        <v>7.19769673704415E-2</v>
      </c>
      <c r="CV20" s="63">
        <v>6.6140177690029597E-2</v>
      </c>
      <c r="CW20" s="63">
        <v>3.0651340996168602E-2</v>
      </c>
      <c r="CX20" s="63" t="e">
        <v>#VALUE!</v>
      </c>
      <c r="CY20" s="63" t="e">
        <v>#VALUE!</v>
      </c>
      <c r="CZ20" s="63" t="e">
        <v>#VALUE!</v>
      </c>
      <c r="DA20" s="63" t="e">
        <v>#VALUE!</v>
      </c>
      <c r="DB20" s="63" t="e">
        <v>#VALUE!</v>
      </c>
      <c r="DC20" s="63" t="e">
        <v>#VALUE!</v>
      </c>
      <c r="DD20" s="63" t="e">
        <v>#VALUE!</v>
      </c>
      <c r="DE20" s="63">
        <v>1.3435700575815701E-2</v>
      </c>
      <c r="DF20" s="63" t="e">
        <v>#VALUE!</v>
      </c>
      <c r="DG20" s="63" t="e">
        <v>#VALUE!</v>
      </c>
      <c r="DH20" s="63" t="e">
        <v>#VALUE!</v>
      </c>
      <c r="DI20" s="63" t="e">
        <v>#VALUE!</v>
      </c>
      <c r="DJ20" s="63" t="e">
        <v>#VALUE!</v>
      </c>
      <c r="DK20" s="63" t="e">
        <v>#VALUE!</v>
      </c>
      <c r="DL20" s="63" t="e">
        <v>#VALUE!</v>
      </c>
      <c r="DM20" s="63">
        <v>0.49304911955514402</v>
      </c>
      <c r="DN20" s="63">
        <v>0.56356736242884298</v>
      </c>
      <c r="DO20" s="63">
        <v>0.479846449136276</v>
      </c>
      <c r="DP20" s="63">
        <v>0.486673247778875</v>
      </c>
      <c r="DQ20" s="63">
        <v>0.45977011494252901</v>
      </c>
      <c r="DR20" s="63">
        <v>0.25486561631139898</v>
      </c>
      <c r="DS20" s="63">
        <v>0.275142314990512</v>
      </c>
      <c r="DT20" s="63">
        <v>0.24952015355086399</v>
      </c>
      <c r="DU20" s="63">
        <v>0.212240868706811</v>
      </c>
      <c r="DV20" s="63">
        <v>0.106002554278416</v>
      </c>
      <c r="DW20" s="63">
        <v>8.1556997219647806E-2</v>
      </c>
      <c r="DX20" s="63">
        <v>7.5901328273244806E-2</v>
      </c>
      <c r="DY20" s="63">
        <v>6.9097888675623803E-2</v>
      </c>
      <c r="DZ20" s="63">
        <v>4.5409674234945699E-2</v>
      </c>
      <c r="EA20" s="63">
        <v>1.27713920817369E-2</v>
      </c>
      <c r="EB20" s="63">
        <v>0.19277108433734899</v>
      </c>
      <c r="EC20" s="63">
        <v>0.21631878557874801</v>
      </c>
      <c r="ED20" s="63">
        <v>0.18905950095969301</v>
      </c>
      <c r="EE20" s="63">
        <v>0.17176702862783799</v>
      </c>
      <c r="EF20" s="63">
        <v>9.3231162196679401E-2</v>
      </c>
    </row>
    <row r="21" spans="1:136" x14ac:dyDescent="0.3">
      <c r="A21" s="63" t="s">
        <v>38</v>
      </c>
      <c r="B21" s="63">
        <v>0.60936300844205704</v>
      </c>
      <c r="C21" s="63">
        <v>0.76928622927181001</v>
      </c>
      <c r="D21" s="63">
        <v>0.73712121212121196</v>
      </c>
      <c r="E21" s="63">
        <v>0.77751196172248804</v>
      </c>
      <c r="F21" s="63">
        <v>0.73732251521298198</v>
      </c>
      <c r="G21" s="63">
        <v>9.2095165003837302E-3</v>
      </c>
      <c r="H21" s="63" t="e">
        <v>#VALUE!</v>
      </c>
      <c r="I21" s="63" t="e">
        <v>#VALUE!</v>
      </c>
      <c r="J21" s="63" t="e">
        <v>#VALUE!</v>
      </c>
      <c r="K21" s="63" t="e">
        <v>#VALUE!</v>
      </c>
      <c r="L21" s="63" t="e">
        <v>#VALUE!</v>
      </c>
      <c r="M21" s="63" t="e">
        <v>#VALUE!</v>
      </c>
      <c r="N21" s="63" t="e">
        <v>#VALUE!</v>
      </c>
      <c r="O21" s="63" t="e">
        <v>#VALUE!</v>
      </c>
      <c r="P21" s="63" t="e">
        <v>#VALUE!</v>
      </c>
      <c r="Q21" s="63" t="e">
        <v>#VALUE!</v>
      </c>
      <c r="R21" s="63" t="e">
        <v>#VALUE!</v>
      </c>
      <c r="S21" s="63" t="e">
        <v>#VALUE!</v>
      </c>
      <c r="T21" s="63" t="e">
        <v>#VALUE!</v>
      </c>
      <c r="U21" s="63" t="e">
        <v>#VALUE!</v>
      </c>
      <c r="V21" s="63">
        <v>0.28549501151189599</v>
      </c>
      <c r="W21" s="63">
        <v>0.27541456380677698</v>
      </c>
      <c r="X21" s="63">
        <v>0.237878787878788</v>
      </c>
      <c r="Y21" s="63">
        <v>0.23923444976076599</v>
      </c>
      <c r="Z21" s="63">
        <v>0.12474645030426</v>
      </c>
      <c r="AA21" s="63" t="e">
        <v>#VALUE!</v>
      </c>
      <c r="AB21" s="63" t="e">
        <v>#VALUE!</v>
      </c>
      <c r="AC21" s="63" t="e">
        <v>#VALUE!</v>
      </c>
      <c r="AD21" s="63" t="e">
        <v>#VALUE!</v>
      </c>
      <c r="AE21" s="63" t="e">
        <v>#VALUE!</v>
      </c>
      <c r="AF21" s="63">
        <v>1.15118956254797E-2</v>
      </c>
      <c r="AG21" s="63">
        <v>1.2256669069935101E-2</v>
      </c>
      <c r="AH21" s="63">
        <v>9.0909090909090905E-3</v>
      </c>
      <c r="AI21" s="63">
        <v>9.5693779904306199E-3</v>
      </c>
      <c r="AJ21" s="63" t="e">
        <v>#VALUE!</v>
      </c>
      <c r="AK21" s="63" t="e">
        <v>#VALUE!</v>
      </c>
      <c r="AL21" s="63" t="e">
        <v>#VALUE!</v>
      </c>
      <c r="AM21" s="63" t="e">
        <v>#VALUE!</v>
      </c>
      <c r="AN21" s="63" t="e">
        <v>#VALUE!</v>
      </c>
      <c r="AO21" s="63" t="e">
        <v>#VALUE!</v>
      </c>
      <c r="AP21" s="63">
        <v>0.10514198004604799</v>
      </c>
      <c r="AQ21" s="63">
        <v>0.105263157894737</v>
      </c>
      <c r="AR21" s="63">
        <v>7.7272727272727298E-2</v>
      </c>
      <c r="AS21" s="63">
        <v>7.0972886762360493E-2</v>
      </c>
      <c r="AT21" s="63">
        <v>3.8539553752535503E-2</v>
      </c>
      <c r="AU21" s="63">
        <v>8.6722947045280094E-2</v>
      </c>
      <c r="AV21" s="63">
        <v>7.5702956020187506E-2</v>
      </c>
      <c r="AW21" s="63">
        <v>6.2121212121212098E-2</v>
      </c>
      <c r="AX21" s="63">
        <v>7.2567783094098906E-2</v>
      </c>
      <c r="AY21" s="63">
        <v>3.7525354969574001E-2</v>
      </c>
      <c r="AZ21" s="63">
        <v>2.6861089792785901E-2</v>
      </c>
      <c r="BA21" s="63">
        <v>1.3698630136986301E-2</v>
      </c>
      <c r="BB21" s="63">
        <v>1.21212121212121E-2</v>
      </c>
      <c r="BC21" s="63">
        <v>9.5693779904306199E-3</v>
      </c>
      <c r="BD21" s="63">
        <v>1.0141987829614601E-2</v>
      </c>
      <c r="BE21" s="63" t="e">
        <v>#VALUE!</v>
      </c>
      <c r="BF21" s="63" t="e">
        <v>#VALUE!</v>
      </c>
      <c r="BG21" s="63" t="e">
        <v>#VALUE!</v>
      </c>
      <c r="BH21" s="63" t="e">
        <v>#VALUE!</v>
      </c>
      <c r="BI21" s="63" t="e">
        <v>#VALUE!</v>
      </c>
      <c r="BJ21" s="63" t="e">
        <v>#VALUE!</v>
      </c>
      <c r="BK21" s="63" t="e">
        <v>#VALUE!</v>
      </c>
      <c r="BL21" s="63" t="e">
        <v>#VALUE!</v>
      </c>
      <c r="BM21" s="63" t="e">
        <v>#VALUE!</v>
      </c>
      <c r="BN21" s="63" t="e">
        <v>#VALUE!</v>
      </c>
      <c r="BO21" s="63" t="e">
        <v>#VALUE!</v>
      </c>
      <c r="BP21" s="63" t="e">
        <v>#VALUE!</v>
      </c>
      <c r="BQ21" s="63" t="e">
        <v>#VALUE!</v>
      </c>
      <c r="BR21" s="63" t="e">
        <v>#VALUE!</v>
      </c>
      <c r="BS21" s="63" t="e">
        <v>#VALUE!</v>
      </c>
      <c r="BT21" s="63" t="e">
        <v>#VALUE!</v>
      </c>
      <c r="BU21" s="63" t="e">
        <v>#VALUE!</v>
      </c>
      <c r="BV21" s="63" t="e">
        <v>#VALUE!</v>
      </c>
      <c r="BW21" s="63" t="e">
        <v>#VALUE!</v>
      </c>
      <c r="BX21" s="63" t="e">
        <v>#VALUE!</v>
      </c>
      <c r="BY21" s="63" t="e">
        <v>#VALUE!</v>
      </c>
      <c r="BZ21" s="63" t="e">
        <v>#VALUE!</v>
      </c>
      <c r="CA21" s="63" t="e">
        <v>#VALUE!</v>
      </c>
      <c r="CB21" s="63" t="e">
        <v>#VALUE!</v>
      </c>
      <c r="CC21" s="63" t="e">
        <v>#VALUE!</v>
      </c>
      <c r="CD21" s="63" t="e">
        <v>#VALUE!</v>
      </c>
      <c r="CE21" s="63" t="e">
        <v>#VALUE!</v>
      </c>
      <c r="CF21" s="63" t="e">
        <v>#VALUE!</v>
      </c>
      <c r="CG21" s="63" t="e">
        <v>#VALUE!</v>
      </c>
      <c r="CH21" s="63" t="e">
        <v>#VALUE!</v>
      </c>
      <c r="CI21" s="63">
        <v>2.3791250959324599E-2</v>
      </c>
      <c r="CJ21" s="63">
        <v>2.9560201874549399E-2</v>
      </c>
      <c r="CK21" s="63">
        <v>2.87878787878788E-2</v>
      </c>
      <c r="CL21" s="63">
        <v>2.9505582137161101E-2</v>
      </c>
      <c r="CM21" s="63" t="e">
        <v>#VALUE!</v>
      </c>
      <c r="CN21" s="63">
        <v>1.6116653875671499E-2</v>
      </c>
      <c r="CO21" s="63">
        <v>8.6517664023071407E-3</v>
      </c>
      <c r="CP21" s="63" t="e">
        <v>#VALUE!</v>
      </c>
      <c r="CQ21" s="63" t="e">
        <v>#VALUE!</v>
      </c>
      <c r="CR21" s="63" t="e">
        <v>#VALUE!</v>
      </c>
      <c r="CS21" s="63">
        <v>3.2233307751343102E-2</v>
      </c>
      <c r="CT21" s="63">
        <v>4.1816870944484497E-2</v>
      </c>
      <c r="CU21" s="63">
        <v>5.6060606060606102E-2</v>
      </c>
      <c r="CV21" s="63">
        <v>4.7846889952153103E-2</v>
      </c>
      <c r="CW21" s="63">
        <v>2.4340770791075099E-2</v>
      </c>
      <c r="CX21" s="63" t="e">
        <v>#VALUE!</v>
      </c>
      <c r="CY21" s="63" t="e">
        <v>#VALUE!</v>
      </c>
      <c r="CZ21" s="63">
        <v>9.8484848484848495E-3</v>
      </c>
      <c r="DA21" s="63" t="e">
        <v>#VALUE!</v>
      </c>
      <c r="DB21" s="63" t="e">
        <v>#VALUE!</v>
      </c>
      <c r="DC21" s="63" t="e">
        <v>#VALUE!</v>
      </c>
      <c r="DD21" s="63" t="e">
        <v>#VALUE!</v>
      </c>
      <c r="DE21" s="63" t="e">
        <v>#VALUE!</v>
      </c>
      <c r="DF21" s="63" t="e">
        <v>#VALUE!</v>
      </c>
      <c r="DG21" s="63" t="e">
        <v>#VALUE!</v>
      </c>
      <c r="DH21" s="63" t="e">
        <v>#VALUE!</v>
      </c>
      <c r="DI21" s="63" t="e">
        <v>#VALUE!</v>
      </c>
      <c r="DJ21" s="63" t="e">
        <v>#VALUE!</v>
      </c>
      <c r="DK21" s="63" t="e">
        <v>#VALUE!</v>
      </c>
      <c r="DL21" s="63" t="e">
        <v>#VALUE!</v>
      </c>
      <c r="DM21" s="63">
        <v>0.61473522640061395</v>
      </c>
      <c r="DN21" s="63">
        <v>0.77217015140591205</v>
      </c>
      <c r="DO21" s="63">
        <v>0.73863636363636398</v>
      </c>
      <c r="DP21" s="63">
        <v>0.77751196172248804</v>
      </c>
      <c r="DQ21" s="63">
        <v>0.74036511156186602</v>
      </c>
      <c r="DR21" s="63">
        <v>0.28626247122026099</v>
      </c>
      <c r="DS21" s="63">
        <v>0.27613554434030302</v>
      </c>
      <c r="DT21" s="63">
        <v>0.240151515151515</v>
      </c>
      <c r="DU21" s="63">
        <v>0.241626794258373</v>
      </c>
      <c r="DV21" s="63">
        <v>0.12373225152129801</v>
      </c>
      <c r="DW21" s="63">
        <v>3.9140445126630903E-2</v>
      </c>
      <c r="DX21" s="63">
        <v>2.8118240807498199E-2</v>
      </c>
      <c r="DY21" s="63">
        <v>2.1969696969697E-2</v>
      </c>
      <c r="DZ21" s="63">
        <v>2.0733652312599701E-2</v>
      </c>
      <c r="EA21" s="63">
        <v>1.52129817444219E-2</v>
      </c>
      <c r="EB21" s="63">
        <v>0.25863392171910998</v>
      </c>
      <c r="EC21" s="63">
        <v>0.25883201153568902</v>
      </c>
      <c r="ED21" s="63">
        <v>0.221212121212121</v>
      </c>
      <c r="EE21" s="63">
        <v>0.228867623604466</v>
      </c>
      <c r="EF21" s="63">
        <v>0.112576064908722</v>
      </c>
    </row>
    <row r="22" spans="1:136" x14ac:dyDescent="0.3">
      <c r="A22" s="63" t="s">
        <v>39</v>
      </c>
      <c r="B22" s="63">
        <v>0.73485714285714299</v>
      </c>
      <c r="C22" s="63">
        <v>0.75126262626262597</v>
      </c>
      <c r="D22" s="63">
        <v>0.78326530612244905</v>
      </c>
      <c r="E22" s="63">
        <v>0.81457242582897005</v>
      </c>
      <c r="F22" s="63">
        <v>0.78896625602571002</v>
      </c>
      <c r="G22" s="63">
        <v>4.8380952380952399E-2</v>
      </c>
      <c r="H22" s="63">
        <v>2.9461279461279501E-2</v>
      </c>
      <c r="I22" s="63">
        <v>2.6530612244898E-2</v>
      </c>
      <c r="J22" s="63">
        <v>8.2897033158813305E-3</v>
      </c>
      <c r="K22" s="63" t="e">
        <v>#VALUE!</v>
      </c>
      <c r="L22" s="63" t="e">
        <v>#VALUE!</v>
      </c>
      <c r="M22" s="63" t="e">
        <v>#VALUE!</v>
      </c>
      <c r="N22" s="63" t="e">
        <v>#VALUE!</v>
      </c>
      <c r="O22" s="63" t="e">
        <v>#VALUE!</v>
      </c>
      <c r="P22" s="63" t="e">
        <v>#VALUE!</v>
      </c>
      <c r="Q22" s="63">
        <v>3.80952380952381E-3</v>
      </c>
      <c r="R22" s="63">
        <v>5.0505050505050501E-3</v>
      </c>
      <c r="S22" s="63" t="e">
        <v>#VALUE!</v>
      </c>
      <c r="T22" s="63" t="e">
        <v>#VALUE!</v>
      </c>
      <c r="U22" s="63" t="e">
        <v>#VALUE!</v>
      </c>
      <c r="V22" s="63">
        <v>0.252571428571429</v>
      </c>
      <c r="W22" s="63">
        <v>0.25</v>
      </c>
      <c r="X22" s="63">
        <v>0.222040816326531</v>
      </c>
      <c r="Y22" s="63">
        <v>0.19066317626527099</v>
      </c>
      <c r="Z22" s="63">
        <v>0.108730583824317</v>
      </c>
      <c r="AA22" s="63" t="e">
        <v>#VALUE!</v>
      </c>
      <c r="AB22" s="63" t="e">
        <v>#VALUE!</v>
      </c>
      <c r="AC22" s="63" t="e">
        <v>#VALUE!</v>
      </c>
      <c r="AD22" s="63" t="e">
        <v>#VALUE!</v>
      </c>
      <c r="AE22" s="63" t="e">
        <v>#VALUE!</v>
      </c>
      <c r="AF22" s="63">
        <v>1.2190476190476199E-2</v>
      </c>
      <c r="AG22" s="63">
        <v>1.55723905723906E-2</v>
      </c>
      <c r="AH22" s="63">
        <v>1.02040816326531E-2</v>
      </c>
      <c r="AI22" s="63">
        <v>1.00349040139616E-2</v>
      </c>
      <c r="AJ22" s="63" t="e">
        <v>#VALUE!</v>
      </c>
      <c r="AK22" s="63">
        <v>4.57142857142857E-3</v>
      </c>
      <c r="AL22" s="63">
        <v>5.0505050505050501E-3</v>
      </c>
      <c r="AM22" s="63" t="e">
        <v>#VALUE!</v>
      </c>
      <c r="AN22" s="63" t="e">
        <v>#VALUE!</v>
      </c>
      <c r="AO22" s="63" t="e">
        <v>#VALUE!</v>
      </c>
      <c r="AP22" s="63">
        <v>7.8095238095238106E-2</v>
      </c>
      <c r="AQ22" s="63">
        <v>7.8282828282828301E-2</v>
      </c>
      <c r="AR22" s="63">
        <v>7.5918367346938798E-2</v>
      </c>
      <c r="AS22" s="63">
        <v>6.4136125654450302E-2</v>
      </c>
      <c r="AT22" s="63">
        <v>5.0348152115693601E-2</v>
      </c>
      <c r="AU22" s="63">
        <v>3.0095238095238099E-2</v>
      </c>
      <c r="AV22" s="63">
        <v>2.02020202020202E-2</v>
      </c>
      <c r="AW22" s="63">
        <v>2.08163265306122E-2</v>
      </c>
      <c r="AX22" s="63">
        <v>2.2687609075043601E-2</v>
      </c>
      <c r="AY22" s="63">
        <v>7.4986609534011799E-3</v>
      </c>
      <c r="AZ22" s="63">
        <v>3.1619047619047602E-2</v>
      </c>
      <c r="BA22" s="63">
        <v>3.2407407407407399E-2</v>
      </c>
      <c r="BB22" s="63">
        <v>2.57142857142857E-2</v>
      </c>
      <c r="BC22" s="63">
        <v>1.6143106457242599E-2</v>
      </c>
      <c r="BD22" s="63" t="e">
        <v>#VALUE!</v>
      </c>
      <c r="BE22" s="63">
        <v>8.3809523809523796E-3</v>
      </c>
      <c r="BF22" s="63">
        <v>7.5757575757575803E-3</v>
      </c>
      <c r="BG22" s="63">
        <v>5.7142857142857099E-3</v>
      </c>
      <c r="BH22" s="63" t="e">
        <v>#VALUE!</v>
      </c>
      <c r="BI22" s="63" t="e">
        <v>#VALUE!</v>
      </c>
      <c r="BJ22" s="63" t="e">
        <v>#VALUE!</v>
      </c>
      <c r="BK22" s="63" t="e">
        <v>#VALUE!</v>
      </c>
      <c r="BL22" s="63" t="e">
        <v>#VALUE!</v>
      </c>
      <c r="BM22" s="63" t="e">
        <v>#VALUE!</v>
      </c>
      <c r="BN22" s="63" t="e">
        <v>#VALUE!</v>
      </c>
      <c r="BO22" s="63" t="e">
        <v>#VALUE!</v>
      </c>
      <c r="BP22" s="63" t="e">
        <v>#VALUE!</v>
      </c>
      <c r="BQ22" s="63" t="e">
        <v>#VALUE!</v>
      </c>
      <c r="BR22" s="63" t="e">
        <v>#VALUE!</v>
      </c>
      <c r="BS22" s="63" t="e">
        <v>#VALUE!</v>
      </c>
      <c r="BT22" s="63" t="e">
        <v>#VALUE!</v>
      </c>
      <c r="BU22" s="63" t="e">
        <v>#VALUE!</v>
      </c>
      <c r="BV22" s="63" t="e">
        <v>#VALUE!</v>
      </c>
      <c r="BW22" s="63" t="e">
        <v>#VALUE!</v>
      </c>
      <c r="BX22" s="63" t="e">
        <v>#VALUE!</v>
      </c>
      <c r="BY22" s="63" t="e">
        <v>#VALUE!</v>
      </c>
      <c r="BZ22" s="63" t="e">
        <v>#VALUE!</v>
      </c>
      <c r="CA22" s="63" t="e">
        <v>#VALUE!</v>
      </c>
      <c r="CB22" s="63" t="e">
        <v>#VALUE!</v>
      </c>
      <c r="CC22" s="63" t="e">
        <v>#VALUE!</v>
      </c>
      <c r="CD22" s="63" t="e">
        <v>#VALUE!</v>
      </c>
      <c r="CE22" s="63" t="e">
        <v>#VALUE!</v>
      </c>
      <c r="CF22" s="63" t="e">
        <v>#VALUE!</v>
      </c>
      <c r="CG22" s="63" t="e">
        <v>#VALUE!</v>
      </c>
      <c r="CH22" s="63" t="e">
        <v>#VALUE!</v>
      </c>
      <c r="CI22" s="63">
        <v>9.5238095238095195E-3</v>
      </c>
      <c r="CJ22" s="63">
        <v>8.4175084175084208E-3</v>
      </c>
      <c r="CK22" s="63" t="e">
        <v>#VALUE!</v>
      </c>
      <c r="CL22" s="63" t="e">
        <v>#VALUE!</v>
      </c>
      <c r="CM22" s="63" t="e">
        <v>#VALUE!</v>
      </c>
      <c r="CN22" s="63">
        <v>2.6285714285714301E-2</v>
      </c>
      <c r="CO22" s="63">
        <v>2.27272727272727E-2</v>
      </c>
      <c r="CP22" s="63">
        <v>2.12244897959184E-2</v>
      </c>
      <c r="CQ22" s="63">
        <v>1.7888307155322899E-2</v>
      </c>
      <c r="CR22" s="63">
        <v>1.0176754151044499E-2</v>
      </c>
      <c r="CS22" s="63">
        <v>7.6571428571428596E-2</v>
      </c>
      <c r="CT22" s="63">
        <v>7.6178451178451206E-2</v>
      </c>
      <c r="CU22" s="63">
        <v>7.2653061224489807E-2</v>
      </c>
      <c r="CV22" s="63">
        <v>6.8499127399651E-2</v>
      </c>
      <c r="CW22" s="63">
        <v>3.4815211569362597E-2</v>
      </c>
      <c r="CX22" s="63">
        <v>5.3333333333333297E-3</v>
      </c>
      <c r="CY22" s="63" t="e">
        <v>#VALUE!</v>
      </c>
      <c r="CZ22" s="63" t="e">
        <v>#VALUE!</v>
      </c>
      <c r="DA22" s="63" t="e">
        <v>#VALUE!</v>
      </c>
      <c r="DB22" s="63" t="e">
        <v>#VALUE!</v>
      </c>
      <c r="DC22" s="63" t="e">
        <v>#VALUE!</v>
      </c>
      <c r="DD22" s="63">
        <v>4.6296296296296302E-3</v>
      </c>
      <c r="DE22" s="63" t="e">
        <v>#VALUE!</v>
      </c>
      <c r="DF22" s="63" t="e">
        <v>#VALUE!</v>
      </c>
      <c r="DG22" s="63" t="e">
        <v>#VALUE!</v>
      </c>
      <c r="DH22" s="63" t="e">
        <v>#VALUE!</v>
      </c>
      <c r="DI22" s="63" t="e">
        <v>#VALUE!</v>
      </c>
      <c r="DJ22" s="63" t="e">
        <v>#VALUE!</v>
      </c>
      <c r="DK22" s="63" t="e">
        <v>#VALUE!</v>
      </c>
      <c r="DL22" s="63" t="e">
        <v>#VALUE!</v>
      </c>
      <c r="DM22" s="63">
        <v>0.74247619047619096</v>
      </c>
      <c r="DN22" s="63">
        <v>0.757996632996633</v>
      </c>
      <c r="DO22" s="63">
        <v>0.787755102040816</v>
      </c>
      <c r="DP22" s="63">
        <v>0.81631762652705098</v>
      </c>
      <c r="DQ22" s="63">
        <v>0.78896625602571002</v>
      </c>
      <c r="DR22" s="63">
        <v>0.25219047619047602</v>
      </c>
      <c r="DS22" s="63">
        <v>0.247053872053872</v>
      </c>
      <c r="DT22" s="63">
        <v>0.22122448979591799</v>
      </c>
      <c r="DU22" s="63">
        <v>0.192408376963351</v>
      </c>
      <c r="DV22" s="63">
        <v>0.11140867702196</v>
      </c>
      <c r="DW22" s="63">
        <v>4.8380952380952399E-2</v>
      </c>
      <c r="DX22" s="63">
        <v>5.3030303030302997E-2</v>
      </c>
      <c r="DY22" s="63">
        <v>3.7959183673469399E-2</v>
      </c>
      <c r="DZ22" s="63">
        <v>2.7050610820244299E-2</v>
      </c>
      <c r="EA22" s="63">
        <v>1.17836100696304E-2</v>
      </c>
      <c r="EB22" s="63">
        <v>0.218285714285714</v>
      </c>
      <c r="EC22" s="63">
        <v>0.21043771043771001</v>
      </c>
      <c r="ED22" s="63">
        <v>0.19387755102040799</v>
      </c>
      <c r="EE22" s="63">
        <v>0.174083769633508</v>
      </c>
      <c r="EF22" s="63">
        <v>0.104981253347617</v>
      </c>
    </row>
    <row r="23" spans="1:136" x14ac:dyDescent="0.3">
      <c r="A23" s="63" t="s">
        <v>40</v>
      </c>
      <c r="B23" s="63">
        <v>0.80518319928507598</v>
      </c>
      <c r="C23" s="63">
        <v>0.82724580454096697</v>
      </c>
      <c r="D23" s="63">
        <v>0.9072708113804</v>
      </c>
      <c r="E23" s="63">
        <v>0.86373873873873896</v>
      </c>
      <c r="F23" s="63">
        <v>0.85733157199471599</v>
      </c>
      <c r="G23" s="63">
        <v>2.5915996425379801E-2</v>
      </c>
      <c r="H23" s="63">
        <v>2.0730503455083898E-2</v>
      </c>
      <c r="I23" s="63">
        <v>1.1591148577449899E-2</v>
      </c>
      <c r="J23" s="63" t="e">
        <v>#VALUE!</v>
      </c>
      <c r="K23" s="63" t="e">
        <v>#VALUE!</v>
      </c>
      <c r="L23" s="63" t="e">
        <v>#VALUE!</v>
      </c>
      <c r="M23" s="63" t="e">
        <v>#VALUE!</v>
      </c>
      <c r="N23" s="63" t="e">
        <v>#VALUE!</v>
      </c>
      <c r="O23" s="63" t="e">
        <v>#VALUE!</v>
      </c>
      <c r="P23" s="63" t="e">
        <v>#VALUE!</v>
      </c>
      <c r="Q23" s="63">
        <v>1.16175156389634E-2</v>
      </c>
      <c r="R23" s="63">
        <v>1.8756169792695E-2</v>
      </c>
      <c r="S23" s="63">
        <v>1.3698630136986301E-2</v>
      </c>
      <c r="T23" s="63" t="e">
        <v>#VALUE!</v>
      </c>
      <c r="U23" s="63" t="e">
        <v>#VALUE!</v>
      </c>
      <c r="V23" s="63">
        <v>0.274352100089366</v>
      </c>
      <c r="W23" s="63">
        <v>0.29220138203356399</v>
      </c>
      <c r="X23" s="63">
        <v>0.28661749209694398</v>
      </c>
      <c r="Y23" s="63">
        <v>0.22522522522522501</v>
      </c>
      <c r="Z23" s="63">
        <v>0.120211360634082</v>
      </c>
      <c r="AA23" s="63" t="e">
        <v>#VALUE!</v>
      </c>
      <c r="AB23" s="63" t="e">
        <v>#VALUE!</v>
      </c>
      <c r="AC23" s="63" t="e">
        <v>#VALUE!</v>
      </c>
      <c r="AD23" s="63" t="e">
        <v>#VALUE!</v>
      </c>
      <c r="AE23" s="63" t="e">
        <v>#VALUE!</v>
      </c>
      <c r="AF23" s="63" t="e">
        <v>#VALUE!</v>
      </c>
      <c r="AG23" s="63" t="e">
        <v>#VALUE!</v>
      </c>
      <c r="AH23" s="63" t="e">
        <v>#VALUE!</v>
      </c>
      <c r="AI23" s="63" t="e">
        <v>#VALUE!</v>
      </c>
      <c r="AJ23" s="63" t="e">
        <v>#VALUE!</v>
      </c>
      <c r="AK23" s="63" t="e">
        <v>#VALUE!</v>
      </c>
      <c r="AL23" s="63" t="e">
        <v>#VALUE!</v>
      </c>
      <c r="AM23" s="63" t="e">
        <v>#VALUE!</v>
      </c>
      <c r="AN23" s="63" t="e">
        <v>#VALUE!</v>
      </c>
      <c r="AO23" s="63" t="e">
        <v>#VALUE!</v>
      </c>
      <c r="AP23" s="63">
        <v>0.105451295799821</v>
      </c>
      <c r="AQ23" s="63">
        <v>0.11253701875617</v>
      </c>
      <c r="AR23" s="63">
        <v>8.5353003161222296E-2</v>
      </c>
      <c r="AS23" s="63">
        <v>7.6576576576576599E-2</v>
      </c>
      <c r="AT23" s="63">
        <v>4.0951122853368598E-2</v>
      </c>
      <c r="AU23" s="63">
        <v>3.0384271671134899E-2</v>
      </c>
      <c r="AV23" s="63">
        <v>1.9743336623889399E-2</v>
      </c>
      <c r="AW23" s="63">
        <v>1.1591148577449899E-2</v>
      </c>
      <c r="AX23" s="63" t="e">
        <v>#VALUE!</v>
      </c>
      <c r="AY23" s="63" t="e">
        <v>#VALUE!</v>
      </c>
      <c r="AZ23" s="63">
        <v>1.8766756032171601E-2</v>
      </c>
      <c r="BA23" s="63">
        <v>1.28331688055281E-2</v>
      </c>
      <c r="BB23" s="63">
        <v>3.0558482613277101E-2</v>
      </c>
      <c r="BC23" s="63">
        <v>1.68918918918919E-2</v>
      </c>
      <c r="BD23" s="63" t="e">
        <v>#VALUE!</v>
      </c>
      <c r="BE23" s="63">
        <v>1.07238605898123E-2</v>
      </c>
      <c r="BF23" s="63" t="e">
        <v>#VALUE!</v>
      </c>
      <c r="BG23" s="63" t="e">
        <v>#VALUE!</v>
      </c>
      <c r="BH23" s="63" t="e">
        <v>#VALUE!</v>
      </c>
      <c r="BI23" s="63" t="e">
        <v>#VALUE!</v>
      </c>
      <c r="BJ23" s="63" t="e">
        <v>#VALUE!</v>
      </c>
      <c r="BK23" s="63" t="e">
        <v>#VALUE!</v>
      </c>
      <c r="BL23" s="63" t="e">
        <v>#VALUE!</v>
      </c>
      <c r="BM23" s="63" t="e">
        <v>#VALUE!</v>
      </c>
      <c r="BN23" s="63" t="e">
        <v>#VALUE!</v>
      </c>
      <c r="BO23" s="63">
        <v>9.8302055406613107E-3</v>
      </c>
      <c r="BP23" s="63" t="e">
        <v>#VALUE!</v>
      </c>
      <c r="BQ23" s="63" t="e">
        <v>#VALUE!</v>
      </c>
      <c r="BR23" s="63" t="e">
        <v>#VALUE!</v>
      </c>
      <c r="BS23" s="63" t="e">
        <v>#VALUE!</v>
      </c>
      <c r="BT23" s="63" t="e">
        <v>#VALUE!</v>
      </c>
      <c r="BU23" s="63" t="e">
        <v>#VALUE!</v>
      </c>
      <c r="BV23" s="63" t="e">
        <v>#VALUE!</v>
      </c>
      <c r="BW23" s="63" t="e">
        <v>#VALUE!</v>
      </c>
      <c r="BX23" s="63" t="e">
        <v>#VALUE!</v>
      </c>
      <c r="BY23" s="63" t="e">
        <v>#VALUE!</v>
      </c>
      <c r="BZ23" s="63" t="e">
        <v>#VALUE!</v>
      </c>
      <c r="CA23" s="63" t="e">
        <v>#VALUE!</v>
      </c>
      <c r="CB23" s="63" t="e">
        <v>#VALUE!</v>
      </c>
      <c r="CC23" s="63" t="e">
        <v>#VALUE!</v>
      </c>
      <c r="CD23" s="63" t="e">
        <v>#VALUE!</v>
      </c>
      <c r="CE23" s="63" t="e">
        <v>#VALUE!</v>
      </c>
      <c r="CF23" s="63" t="e">
        <v>#VALUE!</v>
      </c>
      <c r="CG23" s="63" t="e">
        <v>#VALUE!</v>
      </c>
      <c r="CH23" s="63" t="e">
        <v>#VALUE!</v>
      </c>
      <c r="CI23" s="63" t="e">
        <v>#VALUE!</v>
      </c>
      <c r="CJ23" s="63" t="e">
        <v>#VALUE!</v>
      </c>
      <c r="CK23" s="63" t="e">
        <v>#VALUE!</v>
      </c>
      <c r="CL23" s="63" t="e">
        <v>#VALUE!</v>
      </c>
      <c r="CM23" s="63" t="e">
        <v>#VALUE!</v>
      </c>
      <c r="CN23" s="63" t="e">
        <v>#VALUE!</v>
      </c>
      <c r="CO23" s="63" t="e">
        <v>#VALUE!</v>
      </c>
      <c r="CP23" s="63" t="e">
        <v>#VALUE!</v>
      </c>
      <c r="CQ23" s="63" t="e">
        <v>#VALUE!</v>
      </c>
      <c r="CR23" s="63" t="e">
        <v>#VALUE!</v>
      </c>
      <c r="CS23" s="63">
        <v>9.7408400357461997E-2</v>
      </c>
      <c r="CT23" s="63">
        <v>0.119447186574531</v>
      </c>
      <c r="CU23" s="63">
        <v>0.13487881981032701</v>
      </c>
      <c r="CV23" s="63">
        <v>0.117117117117117</v>
      </c>
      <c r="CW23" s="63">
        <v>6.3408190224570699E-2</v>
      </c>
      <c r="CX23" s="63">
        <v>1.2511170688114401E-2</v>
      </c>
      <c r="CY23" s="63" t="e">
        <v>#VALUE!</v>
      </c>
      <c r="CZ23" s="63" t="e">
        <v>#VALUE!</v>
      </c>
      <c r="DA23" s="63" t="e">
        <v>#VALUE!</v>
      </c>
      <c r="DB23" s="63" t="e">
        <v>#VALUE!</v>
      </c>
      <c r="DC23" s="63" t="e">
        <v>#VALUE!</v>
      </c>
      <c r="DD23" s="63" t="e">
        <v>#VALUE!</v>
      </c>
      <c r="DE23" s="63" t="e">
        <v>#VALUE!</v>
      </c>
      <c r="DF23" s="63" t="e">
        <v>#VALUE!</v>
      </c>
      <c r="DG23" s="63" t="e">
        <v>#VALUE!</v>
      </c>
      <c r="DH23" s="63" t="e">
        <v>#VALUE!</v>
      </c>
      <c r="DI23" s="63" t="e">
        <v>#VALUE!</v>
      </c>
      <c r="DJ23" s="63" t="e">
        <v>#VALUE!</v>
      </c>
      <c r="DK23" s="63" t="e">
        <v>#VALUE!</v>
      </c>
      <c r="DL23" s="63" t="e">
        <v>#VALUE!</v>
      </c>
      <c r="DM23" s="63">
        <v>0.81054512957998204</v>
      </c>
      <c r="DN23" s="63">
        <v>0.83020730503455098</v>
      </c>
      <c r="DO23" s="63">
        <v>0.9072708113804</v>
      </c>
      <c r="DP23" s="63">
        <v>0.86486486486486502</v>
      </c>
      <c r="DQ23" s="63">
        <v>0.85733157199471599</v>
      </c>
      <c r="DR23" s="63">
        <v>0.28060768543342302</v>
      </c>
      <c r="DS23" s="63">
        <v>0.29615004935834199</v>
      </c>
      <c r="DT23" s="63">
        <v>0.29504741833509002</v>
      </c>
      <c r="DU23" s="63">
        <v>0.230855855855856</v>
      </c>
      <c r="DV23" s="63">
        <v>0.12549537648612899</v>
      </c>
      <c r="DW23" s="63">
        <v>2.4128686327077702E-2</v>
      </c>
      <c r="DX23" s="63">
        <v>2.1717670286278402E-2</v>
      </c>
      <c r="DY23" s="63">
        <v>4.32033719704953E-2</v>
      </c>
      <c r="DZ23" s="63">
        <v>2.4774774774774799E-2</v>
      </c>
      <c r="EA23" s="63" t="e">
        <v>#VALUE!</v>
      </c>
      <c r="EB23" s="63">
        <v>0.253798033958892</v>
      </c>
      <c r="EC23" s="63">
        <v>0.27739387956564698</v>
      </c>
      <c r="ED23" s="63">
        <v>0.257112750263435</v>
      </c>
      <c r="EE23" s="63">
        <v>0.21058558558558599</v>
      </c>
      <c r="EF23" s="63">
        <v>0.121532364597094</v>
      </c>
    </row>
    <row r="24" spans="1:136" x14ac:dyDescent="0.3">
      <c r="A24" s="63" t="s">
        <v>41</v>
      </c>
      <c r="B24" s="63">
        <v>0.84448693435309097</v>
      </c>
      <c r="C24" s="63">
        <v>0.83703190013869599</v>
      </c>
      <c r="D24" s="63">
        <v>0.861673414304993</v>
      </c>
      <c r="E24" s="63">
        <v>0.87622377622377601</v>
      </c>
      <c r="F24" s="63">
        <v>0.82793867120954001</v>
      </c>
      <c r="G24" s="63" t="e">
        <v>#VALUE!</v>
      </c>
      <c r="H24" s="63" t="e">
        <v>#VALUE!</v>
      </c>
      <c r="I24" s="63">
        <v>9.4466936572199702E-3</v>
      </c>
      <c r="J24" s="63">
        <v>7.6923076923076901E-3</v>
      </c>
      <c r="K24" s="63" t="e">
        <v>#VALUE!</v>
      </c>
      <c r="L24" s="63" t="e">
        <v>#VALUE!</v>
      </c>
      <c r="M24" s="63" t="e">
        <v>#VALUE!</v>
      </c>
      <c r="N24" s="63" t="e">
        <v>#VALUE!</v>
      </c>
      <c r="O24" s="63" t="e">
        <v>#VALUE!</v>
      </c>
      <c r="P24" s="63" t="e">
        <v>#VALUE!</v>
      </c>
      <c r="Q24" s="63" t="e">
        <v>#VALUE!</v>
      </c>
      <c r="R24" s="63" t="e">
        <v>#VALUE!</v>
      </c>
      <c r="S24" s="63" t="e">
        <v>#VALUE!</v>
      </c>
      <c r="T24" s="63">
        <v>8.3916083916083899E-3</v>
      </c>
      <c r="U24" s="63" t="e">
        <v>#VALUE!</v>
      </c>
      <c r="V24" s="63">
        <v>0.20395156150414301</v>
      </c>
      <c r="W24" s="63">
        <v>0.214285714285714</v>
      </c>
      <c r="X24" s="63">
        <v>0.198380566801619</v>
      </c>
      <c r="Y24" s="63">
        <v>0.19230769230769201</v>
      </c>
      <c r="Z24" s="63">
        <v>0.11839863713799</v>
      </c>
      <c r="AA24" s="63" t="e">
        <v>#VALUE!</v>
      </c>
      <c r="AB24" s="63" t="e">
        <v>#VALUE!</v>
      </c>
      <c r="AC24" s="63" t="e">
        <v>#VALUE!</v>
      </c>
      <c r="AD24" s="63" t="e">
        <v>#VALUE!</v>
      </c>
      <c r="AE24" s="63" t="e">
        <v>#VALUE!</v>
      </c>
      <c r="AF24" s="63" t="e">
        <v>#VALUE!</v>
      </c>
      <c r="AG24" s="63" t="e">
        <v>#VALUE!</v>
      </c>
      <c r="AH24" s="63" t="e">
        <v>#VALUE!</v>
      </c>
      <c r="AI24" s="63" t="e">
        <v>#VALUE!</v>
      </c>
      <c r="AJ24" s="63" t="e">
        <v>#VALUE!</v>
      </c>
      <c r="AK24" s="63">
        <v>1.3384321223709399E-2</v>
      </c>
      <c r="AL24" s="63">
        <v>6.9348127600554798E-3</v>
      </c>
      <c r="AM24" s="63">
        <v>7.42240215924426E-3</v>
      </c>
      <c r="AN24" s="63" t="e">
        <v>#VALUE!</v>
      </c>
      <c r="AO24" s="63" t="e">
        <v>#VALUE!</v>
      </c>
      <c r="AP24" s="63">
        <v>9.2415551306564703E-2</v>
      </c>
      <c r="AQ24" s="63">
        <v>0.105409153952843</v>
      </c>
      <c r="AR24" s="63">
        <v>9.5141700404858295E-2</v>
      </c>
      <c r="AS24" s="63">
        <v>9.0909090909090898E-2</v>
      </c>
      <c r="AT24" s="63">
        <v>5.3662691652470201E-2</v>
      </c>
      <c r="AU24" s="63">
        <v>2.6131293817718299E-2</v>
      </c>
      <c r="AV24" s="63">
        <v>2.5658807212205301E-2</v>
      </c>
      <c r="AW24" s="63">
        <v>2.0917678812415699E-2</v>
      </c>
      <c r="AX24" s="63">
        <v>1.8181818181818198E-2</v>
      </c>
      <c r="AY24" s="63" t="e">
        <v>#VALUE!</v>
      </c>
      <c r="AZ24" s="63">
        <v>3.6966220522625902E-2</v>
      </c>
      <c r="BA24" s="63">
        <v>3.1206657420249698E-2</v>
      </c>
      <c r="BB24" s="63">
        <v>3.3063427800269898E-2</v>
      </c>
      <c r="BC24" s="63">
        <v>2.6573426573426599E-2</v>
      </c>
      <c r="BD24" s="63">
        <v>1.27768313458262E-2</v>
      </c>
      <c r="BE24" s="63" t="e">
        <v>#VALUE!</v>
      </c>
      <c r="BF24" s="63" t="e">
        <v>#VALUE!</v>
      </c>
      <c r="BG24" s="63" t="e">
        <v>#VALUE!</v>
      </c>
      <c r="BH24" s="63" t="e">
        <v>#VALUE!</v>
      </c>
      <c r="BI24" s="63" t="e">
        <v>#VALUE!</v>
      </c>
      <c r="BJ24" s="63" t="e">
        <v>#VALUE!</v>
      </c>
      <c r="BK24" s="63" t="e">
        <v>#VALUE!</v>
      </c>
      <c r="BL24" s="63" t="e">
        <v>#VALUE!</v>
      </c>
      <c r="BM24" s="63" t="e">
        <v>#VALUE!</v>
      </c>
      <c r="BN24" s="63" t="e">
        <v>#VALUE!</v>
      </c>
      <c r="BO24" s="63" t="e">
        <v>#VALUE!</v>
      </c>
      <c r="BP24" s="63" t="e">
        <v>#VALUE!</v>
      </c>
      <c r="BQ24" s="63" t="e">
        <v>#VALUE!</v>
      </c>
      <c r="BR24" s="63">
        <v>7.6923076923076901E-3</v>
      </c>
      <c r="BS24" s="63" t="e">
        <v>#VALUE!</v>
      </c>
      <c r="BT24" s="63">
        <v>1.1472275334608E-2</v>
      </c>
      <c r="BU24" s="63">
        <v>2.4965325936199701E-2</v>
      </c>
      <c r="BV24" s="63">
        <v>1.3495276653171399E-2</v>
      </c>
      <c r="BW24" s="63">
        <v>9.7902097902097893E-3</v>
      </c>
      <c r="BX24" s="63">
        <v>1.1925042589437799E-2</v>
      </c>
      <c r="BY24" s="63" t="e">
        <v>#VALUE!</v>
      </c>
      <c r="BZ24" s="63" t="e">
        <v>#VALUE!</v>
      </c>
      <c r="CA24" s="63" t="e">
        <v>#VALUE!</v>
      </c>
      <c r="CB24" s="63" t="e">
        <v>#VALUE!</v>
      </c>
      <c r="CC24" s="63" t="e">
        <v>#VALUE!</v>
      </c>
      <c r="CD24" s="63" t="e">
        <v>#VALUE!</v>
      </c>
      <c r="CE24" s="63" t="e">
        <v>#VALUE!</v>
      </c>
      <c r="CF24" s="63" t="e">
        <v>#VALUE!</v>
      </c>
      <c r="CG24" s="63" t="e">
        <v>#VALUE!</v>
      </c>
      <c r="CH24" s="63" t="e">
        <v>#VALUE!</v>
      </c>
      <c r="CI24" s="63" t="e">
        <v>#VALUE!</v>
      </c>
      <c r="CJ24" s="63" t="e">
        <v>#VALUE!</v>
      </c>
      <c r="CK24" s="63" t="e">
        <v>#VALUE!</v>
      </c>
      <c r="CL24" s="63" t="e">
        <v>#VALUE!</v>
      </c>
      <c r="CM24" s="63" t="e">
        <v>#VALUE!</v>
      </c>
      <c r="CN24" s="63">
        <v>1.01975780752071E-2</v>
      </c>
      <c r="CO24" s="63">
        <v>1.52565880721221E-2</v>
      </c>
      <c r="CP24" s="63">
        <v>1.2820512820512799E-2</v>
      </c>
      <c r="CQ24" s="63">
        <v>7.6923076923076901E-3</v>
      </c>
      <c r="CR24" s="63" t="e">
        <v>#VALUE!</v>
      </c>
      <c r="CS24" s="63">
        <v>2.8680688336520099E-2</v>
      </c>
      <c r="CT24" s="63">
        <v>3.1900138696255201E-2</v>
      </c>
      <c r="CU24" s="63">
        <v>2.9689608636977099E-2</v>
      </c>
      <c r="CV24" s="63">
        <v>4.2657342657342702E-2</v>
      </c>
      <c r="CW24" s="63">
        <v>2.55536626916525E-2</v>
      </c>
      <c r="CX24" s="63" t="e">
        <v>#VALUE!</v>
      </c>
      <c r="CY24" s="63" t="e">
        <v>#VALUE!</v>
      </c>
      <c r="CZ24" s="63" t="e">
        <v>#VALUE!</v>
      </c>
      <c r="DA24" s="63" t="e">
        <v>#VALUE!</v>
      </c>
      <c r="DB24" s="63" t="e">
        <v>#VALUE!</v>
      </c>
      <c r="DC24" s="63" t="e">
        <v>#VALUE!</v>
      </c>
      <c r="DD24" s="63" t="e">
        <v>#VALUE!</v>
      </c>
      <c r="DE24" s="63" t="e">
        <v>#VALUE!</v>
      </c>
      <c r="DF24" s="63" t="e">
        <v>#VALUE!</v>
      </c>
      <c r="DG24" s="63" t="e">
        <v>#VALUE!</v>
      </c>
      <c r="DH24" s="63" t="e">
        <v>#VALUE!</v>
      </c>
      <c r="DI24" s="63" t="e">
        <v>#VALUE!</v>
      </c>
      <c r="DJ24" s="63" t="e">
        <v>#VALUE!</v>
      </c>
      <c r="DK24" s="63" t="e">
        <v>#VALUE!</v>
      </c>
      <c r="DL24" s="63" t="e">
        <v>#VALUE!</v>
      </c>
      <c r="DM24" s="63">
        <v>0.84512428298279196</v>
      </c>
      <c r="DN24" s="63">
        <v>0.83772538141470199</v>
      </c>
      <c r="DO24" s="63">
        <v>0.86572199730094501</v>
      </c>
      <c r="DP24" s="63">
        <v>0.87832167832167796</v>
      </c>
      <c r="DQ24" s="63">
        <v>0.82964224872231696</v>
      </c>
      <c r="DR24" s="63">
        <v>0.205863607393244</v>
      </c>
      <c r="DS24" s="63">
        <v>0.213592233009709</v>
      </c>
      <c r="DT24" s="63">
        <v>0.19703103913630199</v>
      </c>
      <c r="DU24" s="63">
        <v>0.193706293706294</v>
      </c>
      <c r="DV24" s="63">
        <v>0.113287904599659</v>
      </c>
      <c r="DW24" s="63">
        <v>5.2899936265136997E-2</v>
      </c>
      <c r="DX24" s="63">
        <v>3.9528432732316203E-2</v>
      </c>
      <c r="DY24" s="63">
        <v>4.4534412955465598E-2</v>
      </c>
      <c r="DZ24" s="63">
        <v>3.3566433566433601E-2</v>
      </c>
      <c r="EA24" s="63">
        <v>1.87393526405451E-2</v>
      </c>
      <c r="EB24" s="63">
        <v>0.15933715742511201</v>
      </c>
      <c r="EC24" s="63">
        <v>0.17891816920943099</v>
      </c>
      <c r="ED24" s="63">
        <v>0.158569500674764</v>
      </c>
      <c r="EE24" s="63">
        <v>0.163636363636364</v>
      </c>
      <c r="EF24" s="63">
        <v>9.7103918228279407E-2</v>
      </c>
    </row>
    <row r="25" spans="1:136" x14ac:dyDescent="0.3">
      <c r="A25" s="63" t="s">
        <v>42</v>
      </c>
      <c r="B25" s="63">
        <v>0.428378378378378</v>
      </c>
      <c r="C25" s="63">
        <v>0.423025435073628</v>
      </c>
      <c r="D25" s="63">
        <v>0.40735694822888302</v>
      </c>
      <c r="E25" s="63">
        <v>0.414225941422594</v>
      </c>
      <c r="F25" s="63">
        <v>0.39323843416370102</v>
      </c>
      <c r="G25" s="63">
        <v>9.7297297297297303E-2</v>
      </c>
      <c r="H25" s="63">
        <v>6.82730923694779E-2</v>
      </c>
      <c r="I25" s="63">
        <v>7.35694822888283E-2</v>
      </c>
      <c r="J25" s="63">
        <v>4.0446304044630399E-2</v>
      </c>
      <c r="K25" s="63" t="e">
        <v>#VALUE!</v>
      </c>
      <c r="L25" s="63" t="e">
        <v>#VALUE!</v>
      </c>
      <c r="M25" s="63" t="e">
        <v>#VALUE!</v>
      </c>
      <c r="N25" s="63" t="e">
        <v>#VALUE!</v>
      </c>
      <c r="O25" s="63" t="e">
        <v>#VALUE!</v>
      </c>
      <c r="P25" s="63" t="e">
        <v>#VALUE!</v>
      </c>
      <c r="Q25" s="63" t="e">
        <v>#VALUE!</v>
      </c>
      <c r="R25" s="63" t="e">
        <v>#VALUE!</v>
      </c>
      <c r="S25" s="63" t="e">
        <v>#VALUE!</v>
      </c>
      <c r="T25" s="63" t="e">
        <v>#VALUE!</v>
      </c>
      <c r="U25" s="63" t="e">
        <v>#VALUE!</v>
      </c>
      <c r="V25" s="63">
        <v>0.286486486486487</v>
      </c>
      <c r="W25" s="63">
        <v>0.27443105756358799</v>
      </c>
      <c r="X25" s="63">
        <v>0.260217983651226</v>
      </c>
      <c r="Y25" s="63">
        <v>0.23291492329149199</v>
      </c>
      <c r="Z25" s="63">
        <v>0.126334519572954</v>
      </c>
      <c r="AA25" s="63" t="e">
        <v>#VALUE!</v>
      </c>
      <c r="AB25" s="63" t="e">
        <v>#VALUE!</v>
      </c>
      <c r="AC25" s="63" t="e">
        <v>#VALUE!</v>
      </c>
      <c r="AD25" s="63" t="e">
        <v>#VALUE!</v>
      </c>
      <c r="AE25" s="63" t="e">
        <v>#VALUE!</v>
      </c>
      <c r="AF25" s="63" t="e">
        <v>#VALUE!</v>
      </c>
      <c r="AG25" s="63" t="e">
        <v>#VALUE!</v>
      </c>
      <c r="AH25" s="63" t="e">
        <v>#VALUE!</v>
      </c>
      <c r="AI25" s="63" t="e">
        <v>#VALUE!</v>
      </c>
      <c r="AJ25" s="63" t="e">
        <v>#VALUE!</v>
      </c>
      <c r="AK25" s="63" t="e">
        <v>#VALUE!</v>
      </c>
      <c r="AL25" s="63" t="e">
        <v>#VALUE!</v>
      </c>
      <c r="AM25" s="63" t="e">
        <v>#VALUE!</v>
      </c>
      <c r="AN25" s="63" t="e">
        <v>#VALUE!</v>
      </c>
      <c r="AO25" s="63" t="e">
        <v>#VALUE!</v>
      </c>
      <c r="AP25" s="63">
        <v>0.110810810810811</v>
      </c>
      <c r="AQ25" s="63">
        <v>0.129852744310576</v>
      </c>
      <c r="AR25" s="63">
        <v>0.10217983651226201</v>
      </c>
      <c r="AS25" s="63">
        <v>9.7629009762900995E-2</v>
      </c>
      <c r="AT25" s="63">
        <v>4.9822064056939501E-2</v>
      </c>
      <c r="AU25" s="63">
        <v>2.8378378378378401E-2</v>
      </c>
      <c r="AV25" s="63">
        <v>2.6773761713520701E-2</v>
      </c>
      <c r="AW25" s="63">
        <v>2.31607629427793E-2</v>
      </c>
      <c r="AX25" s="63">
        <v>2.0920502092050201E-2</v>
      </c>
      <c r="AY25" s="63" t="e">
        <v>#VALUE!</v>
      </c>
      <c r="AZ25" s="63">
        <v>3.10810810810811E-2</v>
      </c>
      <c r="BA25" s="63">
        <v>4.5515394912985299E-2</v>
      </c>
      <c r="BB25" s="63">
        <v>5.0408719346049E-2</v>
      </c>
      <c r="BC25" s="63">
        <v>4.3235704323570399E-2</v>
      </c>
      <c r="BD25" s="63" t="e">
        <v>#VALUE!</v>
      </c>
      <c r="BE25" s="63">
        <v>1.48648648648649E-2</v>
      </c>
      <c r="BF25" s="63" t="e">
        <v>#VALUE!</v>
      </c>
      <c r="BG25" s="63">
        <v>1.4986376021798401E-2</v>
      </c>
      <c r="BH25" s="63" t="e">
        <v>#VALUE!</v>
      </c>
      <c r="BI25" s="63" t="e">
        <v>#VALUE!</v>
      </c>
      <c r="BJ25" s="63">
        <v>1.62162162162162E-2</v>
      </c>
      <c r="BK25" s="63" t="e">
        <v>#VALUE!</v>
      </c>
      <c r="BL25" s="63" t="e">
        <v>#VALUE!</v>
      </c>
      <c r="BM25" s="63" t="e">
        <v>#VALUE!</v>
      </c>
      <c r="BN25" s="63" t="e">
        <v>#VALUE!</v>
      </c>
      <c r="BO25" s="63" t="e">
        <v>#VALUE!</v>
      </c>
      <c r="BP25" s="63" t="e">
        <v>#VALUE!</v>
      </c>
      <c r="BQ25" s="63" t="e">
        <v>#VALUE!</v>
      </c>
      <c r="BR25" s="63" t="e">
        <v>#VALUE!</v>
      </c>
      <c r="BS25" s="63" t="e">
        <v>#VALUE!</v>
      </c>
      <c r="BT25" s="63" t="e">
        <v>#VALUE!</v>
      </c>
      <c r="BU25" s="63" t="e">
        <v>#VALUE!</v>
      </c>
      <c r="BV25" s="63" t="e">
        <v>#VALUE!</v>
      </c>
      <c r="BW25" s="63" t="e">
        <v>#VALUE!</v>
      </c>
      <c r="BX25" s="63" t="e">
        <v>#VALUE!</v>
      </c>
      <c r="BY25" s="63" t="e">
        <v>#VALUE!</v>
      </c>
      <c r="BZ25" s="63" t="e">
        <v>#VALUE!</v>
      </c>
      <c r="CA25" s="63" t="e">
        <v>#VALUE!</v>
      </c>
      <c r="CB25" s="63" t="e">
        <v>#VALUE!</v>
      </c>
      <c r="CC25" s="63" t="e">
        <v>#VALUE!</v>
      </c>
      <c r="CD25" s="63" t="e">
        <v>#VALUE!</v>
      </c>
      <c r="CE25" s="63" t="e">
        <v>#VALUE!</v>
      </c>
      <c r="CF25" s="63" t="e">
        <v>#VALUE!</v>
      </c>
      <c r="CG25" s="63" t="e">
        <v>#VALUE!</v>
      </c>
      <c r="CH25" s="63" t="e">
        <v>#VALUE!</v>
      </c>
      <c r="CI25" s="63" t="e">
        <v>#VALUE!</v>
      </c>
      <c r="CJ25" s="63" t="e">
        <v>#VALUE!</v>
      </c>
      <c r="CK25" s="63" t="e">
        <v>#VALUE!</v>
      </c>
      <c r="CL25" s="63" t="e">
        <v>#VALUE!</v>
      </c>
      <c r="CM25" s="63" t="e">
        <v>#VALUE!</v>
      </c>
      <c r="CN25" s="63" t="e">
        <v>#VALUE!</v>
      </c>
      <c r="CO25" s="63" t="e">
        <v>#VALUE!</v>
      </c>
      <c r="CP25" s="63" t="e">
        <v>#VALUE!</v>
      </c>
      <c r="CQ25" s="63" t="e">
        <v>#VALUE!</v>
      </c>
      <c r="CR25" s="63" t="e">
        <v>#VALUE!</v>
      </c>
      <c r="CS25" s="63">
        <v>8.2432432432432395E-2</v>
      </c>
      <c r="CT25" s="63">
        <v>5.0870147255689398E-2</v>
      </c>
      <c r="CU25" s="63">
        <v>5.8583106267029998E-2</v>
      </c>
      <c r="CV25" s="63">
        <v>4.7419804741980501E-2</v>
      </c>
      <c r="CW25" s="63">
        <v>5.3380782918149502E-2</v>
      </c>
      <c r="CX25" s="63" t="e">
        <v>#VALUE!</v>
      </c>
      <c r="CY25" s="63" t="e">
        <v>#VALUE!</v>
      </c>
      <c r="CZ25" s="63" t="e">
        <v>#VALUE!</v>
      </c>
      <c r="DA25" s="63" t="e">
        <v>#VALUE!</v>
      </c>
      <c r="DB25" s="63" t="e">
        <v>#VALUE!</v>
      </c>
      <c r="DC25" s="63" t="e">
        <v>#VALUE!</v>
      </c>
      <c r="DD25" s="63" t="e">
        <v>#VALUE!</v>
      </c>
      <c r="DE25" s="63" t="e">
        <v>#VALUE!</v>
      </c>
      <c r="DF25" s="63" t="e">
        <v>#VALUE!</v>
      </c>
      <c r="DG25" s="63" t="e">
        <v>#VALUE!</v>
      </c>
      <c r="DH25" s="63" t="e">
        <v>#VALUE!</v>
      </c>
      <c r="DI25" s="63" t="e">
        <v>#VALUE!</v>
      </c>
      <c r="DJ25" s="63" t="e">
        <v>#VALUE!</v>
      </c>
      <c r="DK25" s="63" t="e">
        <v>#VALUE!</v>
      </c>
      <c r="DL25" s="63" t="e">
        <v>#VALUE!</v>
      </c>
      <c r="DM25" s="63">
        <v>0.49054054054054103</v>
      </c>
      <c r="DN25" s="63">
        <v>0.46184738955823301</v>
      </c>
      <c r="DO25" s="63">
        <v>0.461852861035422</v>
      </c>
      <c r="DP25" s="63">
        <v>0.44351464435146398</v>
      </c>
      <c r="DQ25" s="63">
        <v>0.39857651245551601</v>
      </c>
      <c r="DR25" s="63">
        <v>0.28783783783783801</v>
      </c>
      <c r="DS25" s="63">
        <v>0.27710843373493999</v>
      </c>
      <c r="DT25" s="63">
        <v>0.26294277929155302</v>
      </c>
      <c r="DU25" s="63">
        <v>0.23849372384937201</v>
      </c>
      <c r="DV25" s="63">
        <v>0.13345195729537401</v>
      </c>
      <c r="DW25" s="63">
        <v>4.1891891891891901E-2</v>
      </c>
      <c r="DX25" s="63">
        <v>5.22088353413655E-2</v>
      </c>
      <c r="DY25" s="63">
        <v>6.1307901907357E-2</v>
      </c>
      <c r="DZ25" s="63">
        <v>5.1603905160390498E-2</v>
      </c>
      <c r="EA25" s="63" t="e">
        <v>#VALUE!</v>
      </c>
      <c r="EB25" s="63">
        <v>0.248648648648649</v>
      </c>
      <c r="EC25" s="63">
        <v>0.22891566265060201</v>
      </c>
      <c r="ED25" s="63">
        <v>0.20572207084468699</v>
      </c>
      <c r="EE25" s="63">
        <v>0.189679218967922</v>
      </c>
      <c r="EF25" s="63">
        <v>0.120996441281139</v>
      </c>
    </row>
    <row r="26" spans="1:136" x14ac:dyDescent="0.3">
      <c r="A26" s="63" t="s">
        <v>43</v>
      </c>
      <c r="B26" s="63">
        <v>0.74711168164313202</v>
      </c>
      <c r="C26" s="63">
        <v>0.76379066478076396</v>
      </c>
      <c r="D26" s="63">
        <v>0.77089337175792505</v>
      </c>
      <c r="E26" s="63">
        <v>0.77419354838709697</v>
      </c>
      <c r="F26" s="63">
        <v>0.71985157699443403</v>
      </c>
      <c r="G26" s="63">
        <v>2.5673940949935799E-2</v>
      </c>
      <c r="H26" s="63">
        <v>1.9801980198019799E-2</v>
      </c>
      <c r="I26" s="63">
        <v>1.5850144092219E-2</v>
      </c>
      <c r="J26" s="63">
        <v>1.9635343618513299E-2</v>
      </c>
      <c r="K26" s="63" t="e">
        <v>#VALUE!</v>
      </c>
      <c r="L26" s="63" t="e">
        <v>#VALUE!</v>
      </c>
      <c r="M26" s="63" t="e">
        <v>#VALUE!</v>
      </c>
      <c r="N26" s="63" t="e">
        <v>#VALUE!</v>
      </c>
      <c r="O26" s="63" t="e">
        <v>#VALUE!</v>
      </c>
      <c r="P26" s="63" t="e">
        <v>#VALUE!</v>
      </c>
      <c r="Q26" s="63" t="e">
        <v>#VALUE!</v>
      </c>
      <c r="R26" s="63" t="e">
        <v>#VALUE!</v>
      </c>
      <c r="S26" s="63" t="e">
        <v>#VALUE!</v>
      </c>
      <c r="T26" s="63" t="e">
        <v>#VALUE!</v>
      </c>
      <c r="U26" s="63" t="e">
        <v>#VALUE!</v>
      </c>
      <c r="V26" s="63">
        <v>0.38125802310654699</v>
      </c>
      <c r="W26" s="63">
        <v>0.28854314002828901</v>
      </c>
      <c r="X26" s="63">
        <v>0.31556195965417899</v>
      </c>
      <c r="Y26" s="63">
        <v>0.25385694249649399</v>
      </c>
      <c r="Z26" s="63">
        <v>0.174397031539889</v>
      </c>
      <c r="AA26" s="63" t="e">
        <v>#VALUE!</v>
      </c>
      <c r="AB26" s="63" t="e">
        <v>#VALUE!</v>
      </c>
      <c r="AC26" s="63" t="e">
        <v>#VALUE!</v>
      </c>
      <c r="AD26" s="63" t="e">
        <v>#VALUE!</v>
      </c>
      <c r="AE26" s="63" t="e">
        <v>#VALUE!</v>
      </c>
      <c r="AF26" s="63" t="e">
        <v>#VALUE!</v>
      </c>
      <c r="AG26" s="63" t="e">
        <v>#VALUE!</v>
      </c>
      <c r="AH26" s="63" t="e">
        <v>#VALUE!</v>
      </c>
      <c r="AI26" s="63" t="e">
        <v>#VALUE!</v>
      </c>
      <c r="AJ26" s="63" t="e">
        <v>#VALUE!</v>
      </c>
      <c r="AK26" s="63">
        <v>2.6957637997432601E-2</v>
      </c>
      <c r="AL26" s="63">
        <v>1.8387553041018401E-2</v>
      </c>
      <c r="AM26" s="63">
        <v>1.4409221902017299E-2</v>
      </c>
      <c r="AN26" s="63" t="e">
        <v>#VALUE!</v>
      </c>
      <c r="AO26" s="63" t="e">
        <v>#VALUE!</v>
      </c>
      <c r="AP26" s="63">
        <v>0.10012836970475</v>
      </c>
      <c r="AQ26" s="63">
        <v>8.7694483734087697E-2</v>
      </c>
      <c r="AR26" s="63">
        <v>9.3659942363112397E-2</v>
      </c>
      <c r="AS26" s="63">
        <v>7.4333800841514697E-2</v>
      </c>
      <c r="AT26" s="63">
        <v>6.8645640074211506E-2</v>
      </c>
      <c r="AU26" s="63">
        <v>1.66880616174583E-2</v>
      </c>
      <c r="AV26" s="63" t="e">
        <v>#VALUE!</v>
      </c>
      <c r="AW26" s="63" t="e">
        <v>#VALUE!</v>
      </c>
      <c r="AX26" s="63">
        <v>1.5427769985974799E-2</v>
      </c>
      <c r="AY26" s="63" t="e">
        <v>#VALUE!</v>
      </c>
      <c r="AZ26" s="63">
        <v>5.1347881899871599E-2</v>
      </c>
      <c r="BA26" s="63">
        <v>5.5162659123055201E-2</v>
      </c>
      <c r="BB26" s="63">
        <v>3.7463976945245003E-2</v>
      </c>
      <c r="BC26" s="63">
        <v>1.9635343618513299E-2</v>
      </c>
      <c r="BD26" s="63" t="e">
        <v>#VALUE!</v>
      </c>
      <c r="BE26" s="63" t="e">
        <v>#VALUE!</v>
      </c>
      <c r="BF26" s="63" t="e">
        <v>#VALUE!</v>
      </c>
      <c r="BG26" s="63" t="e">
        <v>#VALUE!</v>
      </c>
      <c r="BH26" s="63" t="e">
        <v>#VALUE!</v>
      </c>
      <c r="BI26" s="63">
        <v>2.7829313543599299E-2</v>
      </c>
      <c r="BJ26" s="63" t="e">
        <v>#VALUE!</v>
      </c>
      <c r="BK26" s="63" t="e">
        <v>#VALUE!</v>
      </c>
      <c r="BL26" s="63" t="e">
        <v>#VALUE!</v>
      </c>
      <c r="BM26" s="63" t="e">
        <v>#VALUE!</v>
      </c>
      <c r="BN26" s="63" t="e">
        <v>#VALUE!</v>
      </c>
      <c r="BO26" s="63" t="e">
        <v>#VALUE!</v>
      </c>
      <c r="BP26" s="63" t="e">
        <v>#VALUE!</v>
      </c>
      <c r="BQ26" s="63" t="e">
        <v>#VALUE!</v>
      </c>
      <c r="BR26" s="63" t="e">
        <v>#VALUE!</v>
      </c>
      <c r="BS26" s="63" t="e">
        <v>#VALUE!</v>
      </c>
      <c r="BT26" s="63">
        <v>1.54043645699615E-2</v>
      </c>
      <c r="BU26" s="63" t="e">
        <v>#VALUE!</v>
      </c>
      <c r="BV26" s="63" t="e">
        <v>#VALUE!</v>
      </c>
      <c r="BW26" s="63" t="e">
        <v>#VALUE!</v>
      </c>
      <c r="BX26" s="63" t="e">
        <v>#VALUE!</v>
      </c>
      <c r="BY26" s="63" t="e">
        <v>#VALUE!</v>
      </c>
      <c r="BZ26" s="63" t="e">
        <v>#VALUE!</v>
      </c>
      <c r="CA26" s="63" t="e">
        <v>#VALUE!</v>
      </c>
      <c r="CB26" s="63" t="e">
        <v>#VALUE!</v>
      </c>
      <c r="CC26" s="63" t="e">
        <v>#VALUE!</v>
      </c>
      <c r="CD26" s="63" t="e">
        <v>#VALUE!</v>
      </c>
      <c r="CE26" s="63" t="e">
        <v>#VALUE!</v>
      </c>
      <c r="CF26" s="63" t="e">
        <v>#VALUE!</v>
      </c>
      <c r="CG26" s="63" t="e">
        <v>#VALUE!</v>
      </c>
      <c r="CH26" s="63" t="e">
        <v>#VALUE!</v>
      </c>
      <c r="CI26" s="63" t="e">
        <v>#VALUE!</v>
      </c>
      <c r="CJ26" s="63" t="e">
        <v>#VALUE!</v>
      </c>
      <c r="CK26" s="63" t="e">
        <v>#VALUE!</v>
      </c>
      <c r="CL26" s="63" t="e">
        <v>#VALUE!</v>
      </c>
      <c r="CM26" s="63" t="e">
        <v>#VALUE!</v>
      </c>
      <c r="CN26" s="63">
        <v>1.54043645699615E-2</v>
      </c>
      <c r="CO26" s="63" t="e">
        <v>#VALUE!</v>
      </c>
      <c r="CP26" s="63" t="e">
        <v>#VALUE!</v>
      </c>
      <c r="CQ26" s="63">
        <v>1.40252454417952E-2</v>
      </c>
      <c r="CR26" s="63" t="e">
        <v>#VALUE!</v>
      </c>
      <c r="CS26" s="63">
        <v>0.173299101412067</v>
      </c>
      <c r="CT26" s="63">
        <v>0.12022630834512001</v>
      </c>
      <c r="CU26" s="63">
        <v>0.14841498559077801</v>
      </c>
      <c r="CV26" s="63">
        <v>0.113604488078541</v>
      </c>
      <c r="CW26" s="63">
        <v>4.63821892393321E-2</v>
      </c>
      <c r="CX26" s="63" t="e">
        <v>#VALUE!</v>
      </c>
      <c r="CY26" s="63" t="e">
        <v>#VALUE!</v>
      </c>
      <c r="CZ26" s="63" t="e">
        <v>#VALUE!</v>
      </c>
      <c r="DA26" s="63" t="e">
        <v>#VALUE!</v>
      </c>
      <c r="DB26" s="63" t="e">
        <v>#VALUE!</v>
      </c>
      <c r="DC26" s="63" t="e">
        <v>#VALUE!</v>
      </c>
      <c r="DD26" s="63" t="e">
        <v>#VALUE!</v>
      </c>
      <c r="DE26" s="63" t="e">
        <v>#VALUE!</v>
      </c>
      <c r="DF26" s="63" t="e">
        <v>#VALUE!</v>
      </c>
      <c r="DG26" s="63" t="e">
        <v>#VALUE!</v>
      </c>
      <c r="DH26" s="63" t="e">
        <v>#VALUE!</v>
      </c>
      <c r="DI26" s="63" t="e">
        <v>#VALUE!</v>
      </c>
      <c r="DJ26" s="63" t="e">
        <v>#VALUE!</v>
      </c>
      <c r="DK26" s="63" t="e">
        <v>#VALUE!</v>
      </c>
      <c r="DL26" s="63" t="e">
        <v>#VALUE!</v>
      </c>
      <c r="DM26" s="63">
        <v>0.754813863928113</v>
      </c>
      <c r="DN26" s="63">
        <v>0.77086280056577094</v>
      </c>
      <c r="DO26" s="63">
        <v>0.773775216138329</v>
      </c>
      <c r="DP26" s="63">
        <v>0.77699859747545597</v>
      </c>
      <c r="DQ26" s="63">
        <v>0.72170686456400701</v>
      </c>
      <c r="DR26" s="63">
        <v>0.377406931964057</v>
      </c>
      <c r="DS26" s="63">
        <v>0.291371994342291</v>
      </c>
      <c r="DT26" s="63">
        <v>0.32420749279538902</v>
      </c>
      <c r="DU26" s="63">
        <v>0.26507713884993001</v>
      </c>
      <c r="DV26" s="63">
        <v>0.17996289424860901</v>
      </c>
      <c r="DW26" s="63">
        <v>8.0872913992297804E-2</v>
      </c>
      <c r="DX26" s="63">
        <v>7.4964639321075E-2</v>
      </c>
      <c r="DY26" s="63">
        <v>5.0432276657060501E-2</v>
      </c>
      <c r="DZ26" s="63">
        <v>2.6647966339410901E-2</v>
      </c>
      <c r="EA26" s="63">
        <v>1.8552875695732801E-2</v>
      </c>
      <c r="EB26" s="63">
        <v>0.313222079589217</v>
      </c>
      <c r="EC26" s="63">
        <v>0.233380480905233</v>
      </c>
      <c r="ED26" s="63">
        <v>0.27665706051873201</v>
      </c>
      <c r="EE26" s="63">
        <v>0.241234221598878</v>
      </c>
      <c r="EF26" s="63">
        <v>0.16326530612244899</v>
      </c>
    </row>
    <row r="27" spans="1:136" x14ac:dyDescent="0.3">
      <c r="A27" s="63" t="s">
        <v>44</v>
      </c>
      <c r="B27" s="63">
        <v>0.5478515625</v>
      </c>
      <c r="C27" s="63">
        <v>0.57777777777777795</v>
      </c>
      <c r="D27" s="63">
        <v>0.57491289198606299</v>
      </c>
      <c r="E27" s="63">
        <v>0.62709966405375095</v>
      </c>
      <c r="F27" s="63">
        <v>0.629850746268657</v>
      </c>
      <c r="G27" s="63">
        <v>9.765625E-3</v>
      </c>
      <c r="H27" s="63" t="e">
        <v>#VALUE!</v>
      </c>
      <c r="I27" s="63">
        <v>1.27758420441347E-2</v>
      </c>
      <c r="J27" s="63" t="e">
        <v>#VALUE!</v>
      </c>
      <c r="K27" s="63" t="e">
        <v>#VALUE!</v>
      </c>
      <c r="L27" s="63" t="e">
        <v>#VALUE!</v>
      </c>
      <c r="M27" s="63" t="e">
        <v>#VALUE!</v>
      </c>
      <c r="N27" s="63" t="e">
        <v>#VALUE!</v>
      </c>
      <c r="O27" s="63" t="e">
        <v>#VALUE!</v>
      </c>
      <c r="P27" s="63" t="e">
        <v>#VALUE!</v>
      </c>
      <c r="Q27" s="63" t="e">
        <v>#VALUE!</v>
      </c>
      <c r="R27" s="63" t="e">
        <v>#VALUE!</v>
      </c>
      <c r="S27" s="63" t="e">
        <v>#VALUE!</v>
      </c>
      <c r="T27" s="63" t="e">
        <v>#VALUE!</v>
      </c>
      <c r="U27" s="63" t="e">
        <v>#VALUE!</v>
      </c>
      <c r="V27" s="63">
        <v>0.283203125</v>
      </c>
      <c r="W27" s="63">
        <v>0.28070175438596501</v>
      </c>
      <c r="X27" s="63">
        <v>0.30081300813008099</v>
      </c>
      <c r="Y27" s="63">
        <v>0.25419932810750301</v>
      </c>
      <c r="Z27" s="63">
        <v>0.17014925373134299</v>
      </c>
      <c r="AA27" s="63" t="e">
        <v>#VALUE!</v>
      </c>
      <c r="AB27" s="63" t="e">
        <v>#VALUE!</v>
      </c>
      <c r="AC27" s="63" t="e">
        <v>#VALUE!</v>
      </c>
      <c r="AD27" s="63" t="e">
        <v>#VALUE!</v>
      </c>
      <c r="AE27" s="63" t="e">
        <v>#VALUE!</v>
      </c>
      <c r="AF27" s="63" t="e">
        <v>#VALUE!</v>
      </c>
      <c r="AG27" s="63" t="e">
        <v>#VALUE!</v>
      </c>
      <c r="AH27" s="63" t="e">
        <v>#VALUE!</v>
      </c>
      <c r="AI27" s="63" t="e">
        <v>#VALUE!</v>
      </c>
      <c r="AJ27" s="63" t="e">
        <v>#VALUE!</v>
      </c>
      <c r="AK27" s="63">
        <v>2.05078125E-2</v>
      </c>
      <c r="AL27" s="63">
        <v>1.4035087719298201E-2</v>
      </c>
      <c r="AM27" s="63">
        <v>1.6260162601626001E-2</v>
      </c>
      <c r="AN27" s="63" t="e">
        <v>#VALUE!</v>
      </c>
      <c r="AO27" s="63" t="e">
        <v>#VALUE!</v>
      </c>
      <c r="AP27" s="63">
        <v>9.08203125E-2</v>
      </c>
      <c r="AQ27" s="63">
        <v>9.5906432748537995E-2</v>
      </c>
      <c r="AR27" s="63">
        <v>0.110336817653891</v>
      </c>
      <c r="AS27" s="63">
        <v>8.5106382978723402E-2</v>
      </c>
      <c r="AT27" s="63">
        <v>8.0597014925373106E-2</v>
      </c>
      <c r="AU27" s="63">
        <v>1.5625E-2</v>
      </c>
      <c r="AV27" s="63" t="e">
        <v>#VALUE!</v>
      </c>
      <c r="AW27" s="63" t="e">
        <v>#VALUE!</v>
      </c>
      <c r="AX27" s="63" t="e">
        <v>#VALUE!</v>
      </c>
      <c r="AY27" s="63" t="e">
        <v>#VALUE!</v>
      </c>
      <c r="AZ27" s="63">
        <v>4.58984375E-2</v>
      </c>
      <c r="BA27" s="63">
        <v>4.6783625730994101E-2</v>
      </c>
      <c r="BB27" s="63">
        <v>5.8072009291521502E-2</v>
      </c>
      <c r="BC27" s="63">
        <v>5.1511758118700998E-2</v>
      </c>
      <c r="BD27" s="63" t="e">
        <v>#VALUE!</v>
      </c>
      <c r="BE27" s="63">
        <v>4.4921875E-2</v>
      </c>
      <c r="BF27" s="63">
        <v>1.6374269005847999E-2</v>
      </c>
      <c r="BG27" s="63" t="e">
        <v>#VALUE!</v>
      </c>
      <c r="BH27" s="63" t="e">
        <v>#VALUE!</v>
      </c>
      <c r="BI27" s="63" t="e">
        <v>#VALUE!</v>
      </c>
      <c r="BJ27" s="63" t="e">
        <v>#VALUE!</v>
      </c>
      <c r="BK27" s="63" t="e">
        <v>#VALUE!</v>
      </c>
      <c r="BL27" s="63" t="e">
        <v>#VALUE!</v>
      </c>
      <c r="BM27" s="63" t="e">
        <v>#VALUE!</v>
      </c>
      <c r="BN27" s="63" t="e">
        <v>#VALUE!</v>
      </c>
      <c r="BO27" s="63" t="e">
        <v>#VALUE!</v>
      </c>
      <c r="BP27" s="63" t="e">
        <v>#VALUE!</v>
      </c>
      <c r="BQ27" s="63" t="e">
        <v>#VALUE!</v>
      </c>
      <c r="BR27" s="63" t="e">
        <v>#VALUE!</v>
      </c>
      <c r="BS27" s="63" t="e">
        <v>#VALUE!</v>
      </c>
      <c r="BT27" s="63" t="e">
        <v>#VALUE!</v>
      </c>
      <c r="BU27" s="63" t="e">
        <v>#VALUE!</v>
      </c>
      <c r="BV27" s="63" t="e">
        <v>#VALUE!</v>
      </c>
      <c r="BW27" s="63" t="e">
        <v>#VALUE!</v>
      </c>
      <c r="BX27" s="63" t="e">
        <v>#VALUE!</v>
      </c>
      <c r="BY27" s="63" t="e">
        <v>#VALUE!</v>
      </c>
      <c r="BZ27" s="63" t="e">
        <v>#VALUE!</v>
      </c>
      <c r="CA27" s="63" t="e">
        <v>#VALUE!</v>
      </c>
      <c r="CB27" s="63" t="e">
        <v>#VALUE!</v>
      </c>
      <c r="CC27" s="63" t="e">
        <v>#VALUE!</v>
      </c>
      <c r="CD27" s="63" t="e">
        <v>#VALUE!</v>
      </c>
      <c r="CE27" s="63" t="e">
        <v>#VALUE!</v>
      </c>
      <c r="CF27" s="63" t="e">
        <v>#VALUE!</v>
      </c>
      <c r="CG27" s="63" t="e">
        <v>#VALUE!</v>
      </c>
      <c r="CH27" s="63" t="e">
        <v>#VALUE!</v>
      </c>
      <c r="CI27" s="63" t="e">
        <v>#VALUE!</v>
      </c>
      <c r="CJ27" s="63" t="e">
        <v>#VALUE!</v>
      </c>
      <c r="CK27" s="63" t="e">
        <v>#VALUE!</v>
      </c>
      <c r="CL27" s="63" t="e">
        <v>#VALUE!</v>
      </c>
      <c r="CM27" s="63" t="e">
        <v>#VALUE!</v>
      </c>
      <c r="CN27" s="63" t="e">
        <v>#VALUE!</v>
      </c>
      <c r="CO27" s="63" t="e">
        <v>#VALUE!</v>
      </c>
      <c r="CP27" s="63" t="e">
        <v>#VALUE!</v>
      </c>
      <c r="CQ27" s="63" t="e">
        <v>#VALUE!</v>
      </c>
      <c r="CR27" s="63" t="e">
        <v>#VALUE!</v>
      </c>
      <c r="CS27" s="63">
        <v>8.7890625E-2</v>
      </c>
      <c r="CT27" s="63">
        <v>0.10994152046783599</v>
      </c>
      <c r="CU27" s="63">
        <v>0.110336817653891</v>
      </c>
      <c r="CV27" s="63">
        <v>0.11086226203807401</v>
      </c>
      <c r="CW27" s="63">
        <v>6.2686567164179099E-2</v>
      </c>
      <c r="CX27" s="63" t="e">
        <v>#VALUE!</v>
      </c>
      <c r="CY27" s="63" t="e">
        <v>#VALUE!</v>
      </c>
      <c r="CZ27" s="63" t="e">
        <v>#VALUE!</v>
      </c>
      <c r="DA27" s="63" t="e">
        <v>#VALUE!</v>
      </c>
      <c r="DB27" s="63" t="e">
        <v>#VALUE!</v>
      </c>
      <c r="DC27" s="63" t="e">
        <v>#VALUE!</v>
      </c>
      <c r="DD27" s="63" t="e">
        <v>#VALUE!</v>
      </c>
      <c r="DE27" s="63" t="e">
        <v>#VALUE!</v>
      </c>
      <c r="DF27" s="63" t="e">
        <v>#VALUE!</v>
      </c>
      <c r="DG27" s="63" t="e">
        <v>#VALUE!</v>
      </c>
      <c r="DH27" s="63" t="e">
        <v>#VALUE!</v>
      </c>
      <c r="DI27" s="63" t="e">
        <v>#VALUE!</v>
      </c>
      <c r="DJ27" s="63" t="e">
        <v>#VALUE!</v>
      </c>
      <c r="DK27" s="63" t="e">
        <v>#VALUE!</v>
      </c>
      <c r="DL27" s="63" t="e">
        <v>#VALUE!</v>
      </c>
      <c r="DM27" s="63">
        <v>0.552734375</v>
      </c>
      <c r="DN27" s="63">
        <v>0.58245614035087701</v>
      </c>
      <c r="DO27" s="63">
        <v>0.57955865272938401</v>
      </c>
      <c r="DP27" s="63">
        <v>0.62821948488241897</v>
      </c>
      <c r="DQ27" s="63">
        <v>0.629850746268657</v>
      </c>
      <c r="DR27" s="63">
        <v>0.2880859375</v>
      </c>
      <c r="DS27" s="63">
        <v>0.286549707602339</v>
      </c>
      <c r="DT27" s="63">
        <v>0.30662020905923298</v>
      </c>
      <c r="DU27" s="63">
        <v>0.25643896976483799</v>
      </c>
      <c r="DV27" s="63">
        <v>0.17014925373134299</v>
      </c>
      <c r="DW27" s="63">
        <v>6.0546875E-2</v>
      </c>
      <c r="DX27" s="63">
        <v>6.0818713450292397E-2</v>
      </c>
      <c r="DY27" s="63">
        <v>7.4332171893147503E-2</v>
      </c>
      <c r="DZ27" s="63">
        <v>5.9350503919372903E-2</v>
      </c>
      <c r="EA27" s="63">
        <v>1.49253731343284E-2</v>
      </c>
      <c r="EB27" s="63">
        <v>0.2412109375</v>
      </c>
      <c r="EC27" s="63">
        <v>0.23859649122807</v>
      </c>
      <c r="ED27" s="63">
        <v>0.24506387921022099</v>
      </c>
      <c r="EE27" s="63">
        <v>0.204927211646137</v>
      </c>
      <c r="EF27" s="63">
        <v>0.15373134328358201</v>
      </c>
    </row>
    <row r="28" spans="1:136" x14ac:dyDescent="0.3">
      <c r="A28" s="63" t="s">
        <v>45</v>
      </c>
      <c r="B28" s="63">
        <v>0.63959854014598505</v>
      </c>
      <c r="C28" s="63">
        <v>0.66543778801843301</v>
      </c>
      <c r="D28" s="63">
        <v>0.59882005899705004</v>
      </c>
      <c r="E28" s="63">
        <v>0.61008230452674905</v>
      </c>
      <c r="F28" s="63">
        <v>0.54376657824933705</v>
      </c>
      <c r="G28" s="63">
        <v>0.156021897810219</v>
      </c>
      <c r="H28" s="63">
        <v>0.17603686635944699</v>
      </c>
      <c r="I28" s="63">
        <v>0.17797443461160301</v>
      </c>
      <c r="J28" s="63">
        <v>0.13888888888888901</v>
      </c>
      <c r="K28" s="63">
        <v>0.118037135278515</v>
      </c>
      <c r="L28" s="63" t="e">
        <v>#VALUE!</v>
      </c>
      <c r="M28" s="63" t="e">
        <v>#VALUE!</v>
      </c>
      <c r="N28" s="63" t="e">
        <v>#VALUE!</v>
      </c>
      <c r="O28" s="63" t="e">
        <v>#VALUE!</v>
      </c>
      <c r="P28" s="63" t="e">
        <v>#VALUE!</v>
      </c>
      <c r="Q28" s="63" t="e">
        <v>#VALUE!</v>
      </c>
      <c r="R28" s="63" t="e">
        <v>#VALUE!</v>
      </c>
      <c r="S28" s="63" t="e">
        <v>#VALUE!</v>
      </c>
      <c r="T28" s="63" t="e">
        <v>#VALUE!</v>
      </c>
      <c r="U28" s="63" t="e">
        <v>#VALUE!</v>
      </c>
      <c r="V28" s="63">
        <v>0.38777372262773702</v>
      </c>
      <c r="W28" s="63">
        <v>0.36774193548387102</v>
      </c>
      <c r="X28" s="63">
        <v>0.35201573254670598</v>
      </c>
      <c r="Y28" s="63">
        <v>0.31790123456790098</v>
      </c>
      <c r="Z28" s="63">
        <v>0.156498673740053</v>
      </c>
      <c r="AA28" s="63" t="e">
        <v>#VALUE!</v>
      </c>
      <c r="AB28" s="63" t="e">
        <v>#VALUE!</v>
      </c>
      <c r="AC28" s="63" t="e">
        <v>#VALUE!</v>
      </c>
      <c r="AD28" s="63" t="e">
        <v>#VALUE!</v>
      </c>
      <c r="AE28" s="63" t="e">
        <v>#VALUE!</v>
      </c>
      <c r="AF28" s="63">
        <v>1.0036496350365E-2</v>
      </c>
      <c r="AG28" s="63">
        <v>1.19815668202765E-2</v>
      </c>
      <c r="AH28" s="63" t="e">
        <v>#VALUE!</v>
      </c>
      <c r="AI28" s="63">
        <v>1.13168724279835E-2</v>
      </c>
      <c r="AJ28" s="63" t="e">
        <v>#VALUE!</v>
      </c>
      <c r="AK28" s="63" t="e">
        <v>#VALUE!</v>
      </c>
      <c r="AL28" s="63">
        <v>1.9354838709677399E-2</v>
      </c>
      <c r="AM28" s="63">
        <v>3.3431661750245797E-2</v>
      </c>
      <c r="AN28" s="63">
        <v>6.6872427983539096E-2</v>
      </c>
      <c r="AO28" s="63">
        <v>4.5092838196286497E-2</v>
      </c>
      <c r="AP28" s="63">
        <v>0.14051094890510901</v>
      </c>
      <c r="AQ28" s="63">
        <v>0.14838709677419401</v>
      </c>
      <c r="AR28" s="63">
        <v>0.14159292035398199</v>
      </c>
      <c r="AS28" s="63">
        <v>0.125514403292181</v>
      </c>
      <c r="AT28" s="63">
        <v>8.3554376657824905E-2</v>
      </c>
      <c r="AU28" s="63" t="e">
        <v>#VALUE!</v>
      </c>
      <c r="AV28" s="63" t="e">
        <v>#VALUE!</v>
      </c>
      <c r="AW28" s="63" t="e">
        <v>#VALUE!</v>
      </c>
      <c r="AX28" s="63" t="e">
        <v>#VALUE!</v>
      </c>
      <c r="AY28" s="63" t="e">
        <v>#VALUE!</v>
      </c>
      <c r="AZ28" s="63">
        <v>8.8503649635036499E-2</v>
      </c>
      <c r="BA28" s="63">
        <v>8.3870967741935504E-2</v>
      </c>
      <c r="BB28" s="63">
        <v>6.88298918387414E-2</v>
      </c>
      <c r="BC28" s="63">
        <v>6.7901234567901203E-2</v>
      </c>
      <c r="BD28" s="63">
        <v>3.3156498673740098E-2</v>
      </c>
      <c r="BE28" s="63">
        <v>1.09489051094891E-2</v>
      </c>
      <c r="BF28" s="63" t="e">
        <v>#VALUE!</v>
      </c>
      <c r="BG28" s="63" t="e">
        <v>#VALUE!</v>
      </c>
      <c r="BH28" s="63" t="e">
        <v>#VALUE!</v>
      </c>
      <c r="BI28" s="63" t="e">
        <v>#VALUE!</v>
      </c>
      <c r="BJ28" s="63" t="e">
        <v>#VALUE!</v>
      </c>
      <c r="BK28" s="63" t="e">
        <v>#VALUE!</v>
      </c>
      <c r="BL28" s="63" t="e">
        <v>#VALUE!</v>
      </c>
      <c r="BM28" s="63" t="e">
        <v>#VALUE!</v>
      </c>
      <c r="BN28" s="63" t="e">
        <v>#VALUE!</v>
      </c>
      <c r="BO28" s="63">
        <v>1.27737226277372E-2</v>
      </c>
      <c r="BP28" s="63" t="e">
        <v>#VALUE!</v>
      </c>
      <c r="BQ28" s="63" t="e">
        <v>#VALUE!</v>
      </c>
      <c r="BR28" s="63" t="e">
        <v>#VALUE!</v>
      </c>
      <c r="BS28" s="63" t="e">
        <v>#VALUE!</v>
      </c>
      <c r="BT28" s="63" t="e">
        <v>#VALUE!</v>
      </c>
      <c r="BU28" s="63" t="e">
        <v>#VALUE!</v>
      </c>
      <c r="BV28" s="63" t="e">
        <v>#VALUE!</v>
      </c>
      <c r="BW28" s="63" t="e">
        <v>#VALUE!</v>
      </c>
      <c r="BX28" s="63" t="e">
        <v>#VALUE!</v>
      </c>
      <c r="BY28" s="63">
        <v>1.09489051094891E-2</v>
      </c>
      <c r="BZ28" s="63">
        <v>9.2165898617511503E-3</v>
      </c>
      <c r="CA28" s="63">
        <v>9.8328416912487702E-3</v>
      </c>
      <c r="CB28" s="63" t="e">
        <v>#VALUE!</v>
      </c>
      <c r="CC28" s="63" t="e">
        <v>#VALUE!</v>
      </c>
      <c r="CD28" s="63" t="e">
        <v>#VALUE!</v>
      </c>
      <c r="CE28" s="63" t="e">
        <v>#VALUE!</v>
      </c>
      <c r="CF28" s="63" t="e">
        <v>#VALUE!</v>
      </c>
      <c r="CG28" s="63" t="e">
        <v>#VALUE!</v>
      </c>
      <c r="CH28" s="63" t="e">
        <v>#VALUE!</v>
      </c>
      <c r="CI28" s="63">
        <v>2.8284671532846702E-2</v>
      </c>
      <c r="CJ28" s="63">
        <v>1.65898617511521E-2</v>
      </c>
      <c r="CK28" s="63">
        <v>1.47492625368732E-2</v>
      </c>
      <c r="CL28" s="63">
        <v>1.74897119341564E-2</v>
      </c>
      <c r="CM28" s="63" t="e">
        <v>#VALUE!</v>
      </c>
      <c r="CN28" s="63">
        <v>4.1058394160583898E-2</v>
      </c>
      <c r="CO28" s="63">
        <v>4.2396313364055298E-2</v>
      </c>
      <c r="CP28" s="63">
        <v>3.2448377581120902E-2</v>
      </c>
      <c r="CQ28" s="63">
        <v>1.85185185185185E-2</v>
      </c>
      <c r="CR28" s="63" t="e">
        <v>#VALUE!</v>
      </c>
      <c r="CS28" s="63">
        <v>6.7518248175182496E-2</v>
      </c>
      <c r="CT28" s="63">
        <v>5.7142857142857099E-2</v>
      </c>
      <c r="CU28" s="63">
        <v>6.7846607669616504E-2</v>
      </c>
      <c r="CV28" s="63">
        <v>6.2757201646090499E-2</v>
      </c>
      <c r="CW28" s="63">
        <v>2.6525198938991999E-2</v>
      </c>
      <c r="CX28" s="63">
        <v>2.0985401459853999E-2</v>
      </c>
      <c r="CY28" s="63">
        <v>1.5668202764977001E-2</v>
      </c>
      <c r="CZ28" s="63">
        <v>1.7699115044247801E-2</v>
      </c>
      <c r="DA28" s="63">
        <v>1.13168724279835E-2</v>
      </c>
      <c r="DB28" s="63" t="e">
        <v>#VALUE!</v>
      </c>
      <c r="DC28" s="63">
        <v>1.3686131386861301E-2</v>
      </c>
      <c r="DD28" s="63">
        <v>1.19815668202765E-2</v>
      </c>
      <c r="DE28" s="63">
        <v>1.9665683382497499E-2</v>
      </c>
      <c r="DF28" s="63">
        <v>1.2345679012345699E-2</v>
      </c>
      <c r="DG28" s="63" t="e">
        <v>#VALUE!</v>
      </c>
      <c r="DH28" s="63" t="e">
        <v>#VALUE!</v>
      </c>
      <c r="DI28" s="63" t="e">
        <v>#VALUE!</v>
      </c>
      <c r="DJ28" s="63" t="e">
        <v>#VALUE!</v>
      </c>
      <c r="DK28" s="63" t="e">
        <v>#VALUE!</v>
      </c>
      <c r="DL28" s="63" t="e">
        <v>#VALUE!</v>
      </c>
      <c r="DM28" s="63">
        <v>0.66970802919707995</v>
      </c>
      <c r="DN28" s="63">
        <v>0.69032258064516105</v>
      </c>
      <c r="DO28" s="63">
        <v>0.64601769911504403</v>
      </c>
      <c r="DP28" s="63">
        <v>0.656378600823045</v>
      </c>
      <c r="DQ28" s="63">
        <v>0.57294429708222805</v>
      </c>
      <c r="DR28" s="63">
        <v>0.38138686131386901</v>
      </c>
      <c r="DS28" s="63">
        <v>0.36221198156682</v>
      </c>
      <c r="DT28" s="63">
        <v>0.34021632251720701</v>
      </c>
      <c r="DU28" s="63">
        <v>0.312757201646091</v>
      </c>
      <c r="DV28" s="63">
        <v>0.15517241379310301</v>
      </c>
      <c r="DW28" s="63">
        <v>0.10310218978102199</v>
      </c>
      <c r="DX28" s="63">
        <v>0.105990783410138</v>
      </c>
      <c r="DY28" s="63">
        <v>8.1612586037364807E-2</v>
      </c>
      <c r="DZ28" s="63">
        <v>8.5390946502057599E-2</v>
      </c>
      <c r="EA28" s="63">
        <v>5.0397877984084898E-2</v>
      </c>
      <c r="EB28" s="63">
        <v>0.29379562043795598</v>
      </c>
      <c r="EC28" s="63">
        <v>0.272811059907834</v>
      </c>
      <c r="ED28" s="63">
        <v>0.26745329400196699</v>
      </c>
      <c r="EE28" s="63">
        <v>0.23559670781893</v>
      </c>
      <c r="EF28" s="63">
        <v>0.116710875331565</v>
      </c>
    </row>
    <row r="29" spans="1:136" x14ac:dyDescent="0.3">
      <c r="A29" s="63" t="s">
        <v>46</v>
      </c>
      <c r="B29" s="63">
        <v>0.67435320584926906</v>
      </c>
      <c r="C29" s="63">
        <v>0.66927811975377705</v>
      </c>
      <c r="D29" s="63">
        <v>0.75360576923076905</v>
      </c>
      <c r="E29" s="63">
        <v>0.72264631043256999</v>
      </c>
      <c r="F29" s="63">
        <v>0.68482490272373497</v>
      </c>
      <c r="G29" s="63">
        <v>2.6996625421822299E-2</v>
      </c>
      <c r="H29" s="63">
        <v>1.90263010632345E-2</v>
      </c>
      <c r="I29" s="63">
        <v>2.34375E-2</v>
      </c>
      <c r="J29" s="63">
        <v>1.4631043256997499E-2</v>
      </c>
      <c r="K29" s="63">
        <v>1.40077821011673E-2</v>
      </c>
      <c r="L29" s="63" t="e">
        <v>#VALUE!</v>
      </c>
      <c r="M29" s="63" t="e">
        <v>#VALUE!</v>
      </c>
      <c r="N29" s="63" t="e">
        <v>#VALUE!</v>
      </c>
      <c r="O29" s="63" t="e">
        <v>#VALUE!</v>
      </c>
      <c r="P29" s="63" t="e">
        <v>#VALUE!</v>
      </c>
      <c r="Q29" s="63">
        <v>5.6242969628796397E-3</v>
      </c>
      <c r="R29" s="63" t="e">
        <v>#VALUE!</v>
      </c>
      <c r="S29" s="63" t="e">
        <v>#VALUE!</v>
      </c>
      <c r="T29" s="63" t="e">
        <v>#VALUE!</v>
      </c>
      <c r="U29" s="63" t="e">
        <v>#VALUE!</v>
      </c>
      <c r="V29" s="63">
        <v>0.30371203599550101</v>
      </c>
      <c r="W29" s="63">
        <v>0.27196418578623399</v>
      </c>
      <c r="X29" s="63">
        <v>0.28064903846153799</v>
      </c>
      <c r="Y29" s="63">
        <v>0.25445292620865101</v>
      </c>
      <c r="Z29" s="63">
        <v>0.14163424124513599</v>
      </c>
      <c r="AA29" s="63" t="e">
        <v>#VALUE!</v>
      </c>
      <c r="AB29" s="63" t="e">
        <v>#VALUE!</v>
      </c>
      <c r="AC29" s="63" t="e">
        <v>#VALUE!</v>
      </c>
      <c r="AD29" s="63" t="e">
        <v>#VALUE!</v>
      </c>
      <c r="AE29" s="63" t="e">
        <v>#VALUE!</v>
      </c>
      <c r="AF29" s="63" t="e">
        <v>#VALUE!</v>
      </c>
      <c r="AG29" s="63" t="e">
        <v>#VALUE!</v>
      </c>
      <c r="AH29" s="63" t="e">
        <v>#VALUE!</v>
      </c>
      <c r="AI29" s="63" t="e">
        <v>#VALUE!</v>
      </c>
      <c r="AJ29" s="63" t="e">
        <v>#VALUE!</v>
      </c>
      <c r="AK29" s="63">
        <v>1.40607424071991E-2</v>
      </c>
      <c r="AL29" s="63">
        <v>1.2311135982092899E-2</v>
      </c>
      <c r="AM29" s="63">
        <v>1.0817307692307701E-2</v>
      </c>
      <c r="AN29" s="63" t="e">
        <v>#VALUE!</v>
      </c>
      <c r="AO29" s="63" t="e">
        <v>#VALUE!</v>
      </c>
      <c r="AP29" s="63">
        <v>0.110236220472441</v>
      </c>
      <c r="AQ29" s="63">
        <v>0.10464465584778999</v>
      </c>
      <c r="AR29" s="63">
        <v>0.100360576923077</v>
      </c>
      <c r="AS29" s="63">
        <v>9.0966921119592897E-2</v>
      </c>
      <c r="AT29" s="63">
        <v>5.6031128404669298E-2</v>
      </c>
      <c r="AU29" s="63">
        <v>6.7491563554555696E-3</v>
      </c>
      <c r="AV29" s="63" t="e">
        <v>#VALUE!</v>
      </c>
      <c r="AW29" s="63">
        <v>9.0144230769230796E-3</v>
      </c>
      <c r="AX29" s="63">
        <v>1.5267175572519101E-2</v>
      </c>
      <c r="AY29" s="63">
        <v>7.7821011673151804E-3</v>
      </c>
      <c r="AZ29" s="63">
        <v>5.3430821147356602E-2</v>
      </c>
      <c r="BA29" s="63">
        <v>4.8125349748181299E-2</v>
      </c>
      <c r="BB29" s="63">
        <v>4.3269230769230803E-2</v>
      </c>
      <c r="BC29" s="63">
        <v>3.6895674300254401E-2</v>
      </c>
      <c r="BD29" s="63">
        <v>1.7898832684824902E-2</v>
      </c>
      <c r="BE29" s="63" t="e">
        <v>#VALUE!</v>
      </c>
      <c r="BF29" s="63" t="e">
        <v>#VALUE!</v>
      </c>
      <c r="BG29" s="63" t="e">
        <v>#VALUE!</v>
      </c>
      <c r="BH29" s="63" t="e">
        <v>#VALUE!</v>
      </c>
      <c r="BI29" s="63" t="e">
        <v>#VALUE!</v>
      </c>
      <c r="BJ29" s="63" t="e">
        <v>#VALUE!</v>
      </c>
      <c r="BK29" s="63" t="e">
        <v>#VALUE!</v>
      </c>
      <c r="BL29" s="63" t="e">
        <v>#VALUE!</v>
      </c>
      <c r="BM29" s="63" t="e">
        <v>#VALUE!</v>
      </c>
      <c r="BN29" s="63" t="e">
        <v>#VALUE!</v>
      </c>
      <c r="BO29" s="63">
        <v>1.68728908886389E-2</v>
      </c>
      <c r="BP29" s="63">
        <v>1.06323447118075E-2</v>
      </c>
      <c r="BQ29" s="63">
        <v>8.4134615384615398E-3</v>
      </c>
      <c r="BR29" s="63">
        <v>1.1450381679389301E-2</v>
      </c>
      <c r="BS29" s="63" t="e">
        <v>#VALUE!</v>
      </c>
      <c r="BT29" s="63" t="e">
        <v>#VALUE!</v>
      </c>
      <c r="BU29" s="63" t="e">
        <v>#VALUE!</v>
      </c>
      <c r="BV29" s="63">
        <v>6.0096153846153797E-3</v>
      </c>
      <c r="BW29" s="63" t="e">
        <v>#VALUE!</v>
      </c>
      <c r="BX29" s="63" t="e">
        <v>#VALUE!</v>
      </c>
      <c r="BY29" s="63" t="e">
        <v>#VALUE!</v>
      </c>
      <c r="BZ29" s="63" t="e">
        <v>#VALUE!</v>
      </c>
      <c r="CA29" s="63" t="e">
        <v>#VALUE!</v>
      </c>
      <c r="CB29" s="63" t="e">
        <v>#VALUE!</v>
      </c>
      <c r="CC29" s="63" t="e">
        <v>#VALUE!</v>
      </c>
      <c r="CD29" s="63" t="e">
        <v>#VALUE!</v>
      </c>
      <c r="CE29" s="63" t="e">
        <v>#VALUE!</v>
      </c>
      <c r="CF29" s="63" t="e">
        <v>#VALUE!</v>
      </c>
      <c r="CG29" s="63" t="e">
        <v>#VALUE!</v>
      </c>
      <c r="CH29" s="63" t="e">
        <v>#VALUE!</v>
      </c>
      <c r="CI29" s="63" t="e">
        <v>#VALUE!</v>
      </c>
      <c r="CJ29" s="63" t="e">
        <v>#VALUE!</v>
      </c>
      <c r="CK29" s="63" t="e">
        <v>#VALUE!</v>
      </c>
      <c r="CL29" s="63" t="e">
        <v>#VALUE!</v>
      </c>
      <c r="CM29" s="63" t="e">
        <v>#VALUE!</v>
      </c>
      <c r="CN29" s="63" t="e">
        <v>#VALUE!</v>
      </c>
      <c r="CO29" s="63" t="e">
        <v>#VALUE!</v>
      </c>
      <c r="CP29" s="63" t="e">
        <v>#VALUE!</v>
      </c>
      <c r="CQ29" s="63" t="e">
        <v>#VALUE!</v>
      </c>
      <c r="CR29" s="63" t="e">
        <v>#VALUE!</v>
      </c>
      <c r="CS29" s="63">
        <v>0.112485939257593</v>
      </c>
      <c r="CT29" s="63">
        <v>0.100727476217124</v>
      </c>
      <c r="CU29" s="63">
        <v>0.114182692307692</v>
      </c>
      <c r="CV29" s="63">
        <v>0.10814249363867701</v>
      </c>
      <c r="CW29" s="63">
        <v>5.2918287937743197E-2</v>
      </c>
      <c r="CX29" s="63">
        <v>7.8740157480314994E-3</v>
      </c>
      <c r="CY29" s="63" t="e">
        <v>#VALUE!</v>
      </c>
      <c r="CZ29" s="63">
        <v>7.2115384615384602E-3</v>
      </c>
      <c r="DA29" s="63" t="e">
        <v>#VALUE!</v>
      </c>
      <c r="DB29" s="63" t="e">
        <v>#VALUE!</v>
      </c>
      <c r="DC29" s="63" t="e">
        <v>#VALUE!</v>
      </c>
      <c r="DD29" s="63" t="e">
        <v>#VALUE!</v>
      </c>
      <c r="DE29" s="63" t="e">
        <v>#VALUE!</v>
      </c>
      <c r="DF29" s="63" t="e">
        <v>#VALUE!</v>
      </c>
      <c r="DG29" s="63" t="e">
        <v>#VALUE!</v>
      </c>
      <c r="DH29" s="63" t="e">
        <v>#VALUE!</v>
      </c>
      <c r="DI29" s="63" t="e">
        <v>#VALUE!</v>
      </c>
      <c r="DJ29" s="63" t="e">
        <v>#VALUE!</v>
      </c>
      <c r="DK29" s="63" t="e">
        <v>#VALUE!</v>
      </c>
      <c r="DL29" s="63" t="e">
        <v>#VALUE!</v>
      </c>
      <c r="DM29" s="63">
        <v>0.67941507311586002</v>
      </c>
      <c r="DN29" s="63">
        <v>0.673195299384443</v>
      </c>
      <c r="DO29" s="63">
        <v>0.75721153846153799</v>
      </c>
      <c r="DP29" s="63">
        <v>0.727099236641221</v>
      </c>
      <c r="DQ29" s="63">
        <v>0.68793774319066103</v>
      </c>
      <c r="DR29" s="63">
        <v>0.31102362204724399</v>
      </c>
      <c r="DS29" s="63">
        <v>0.27700055959709002</v>
      </c>
      <c r="DT29" s="63">
        <v>0.284855769230769</v>
      </c>
      <c r="DU29" s="63">
        <v>0.25699745547073799</v>
      </c>
      <c r="DV29" s="63">
        <v>0.142412451361868</v>
      </c>
      <c r="DW29" s="63">
        <v>6.7491563554555697E-2</v>
      </c>
      <c r="DX29" s="63">
        <v>6.1555679910464497E-2</v>
      </c>
      <c r="DY29" s="63">
        <v>5.46875E-2</v>
      </c>
      <c r="DZ29" s="63">
        <v>4.00763358778626E-2</v>
      </c>
      <c r="EA29" s="63">
        <v>2.49027237354086E-2</v>
      </c>
      <c r="EB29" s="63">
        <v>0.24746906636670399</v>
      </c>
      <c r="EC29" s="63">
        <v>0.221040850587577</v>
      </c>
      <c r="ED29" s="63">
        <v>0.23317307692307701</v>
      </c>
      <c r="EE29" s="63">
        <v>0.217557251908397</v>
      </c>
      <c r="EF29" s="63">
        <v>0.118287937743191</v>
      </c>
    </row>
    <row r="30" spans="1:136" x14ac:dyDescent="0.3">
      <c r="A30" s="63" t="s">
        <v>47</v>
      </c>
      <c r="B30" s="63">
        <v>0.78912466843501305</v>
      </c>
      <c r="C30" s="63">
        <v>0.76994577846630496</v>
      </c>
      <c r="D30" s="63">
        <v>0.761290322580645</v>
      </c>
      <c r="E30" s="63">
        <v>0.73333333333333295</v>
      </c>
      <c r="F30" s="63">
        <v>0.77500000000000002</v>
      </c>
      <c r="G30" s="63">
        <v>1.5915119363395201E-2</v>
      </c>
      <c r="H30" s="63">
        <v>2.0139426800929498E-2</v>
      </c>
      <c r="I30" s="63">
        <v>1.1290322580645201E-2</v>
      </c>
      <c r="J30" s="63">
        <v>1.72839506172839E-2</v>
      </c>
      <c r="K30" s="63" t="e">
        <v>#VALUE!</v>
      </c>
      <c r="L30" s="63" t="e">
        <v>#VALUE!</v>
      </c>
      <c r="M30" s="63" t="e">
        <v>#VALUE!</v>
      </c>
      <c r="N30" s="63" t="e">
        <v>#VALUE!</v>
      </c>
      <c r="O30" s="63" t="e">
        <v>#VALUE!</v>
      </c>
      <c r="P30" s="63" t="e">
        <v>#VALUE!</v>
      </c>
      <c r="Q30" s="63" t="e">
        <v>#VALUE!</v>
      </c>
      <c r="R30" s="63" t="e">
        <v>#VALUE!</v>
      </c>
      <c r="S30" s="63" t="e">
        <v>#VALUE!</v>
      </c>
      <c r="T30" s="63" t="e">
        <v>#VALUE!</v>
      </c>
      <c r="U30" s="63" t="e">
        <v>#VALUE!</v>
      </c>
      <c r="V30" s="63">
        <v>0.24602122015915101</v>
      </c>
      <c r="W30" s="63">
        <v>0.22463206816421399</v>
      </c>
      <c r="X30" s="63">
        <v>0.20322580645161301</v>
      </c>
      <c r="Y30" s="63">
        <v>0.18271604938271599</v>
      </c>
      <c r="Z30" s="63">
        <v>0.12380952380952399</v>
      </c>
      <c r="AA30" s="63" t="e">
        <v>#VALUE!</v>
      </c>
      <c r="AB30" s="63" t="e">
        <v>#VALUE!</v>
      </c>
      <c r="AC30" s="63" t="e">
        <v>#VALUE!</v>
      </c>
      <c r="AD30" s="63" t="e">
        <v>#VALUE!</v>
      </c>
      <c r="AE30" s="63" t="e">
        <v>#VALUE!</v>
      </c>
      <c r="AF30" s="63" t="e">
        <v>#VALUE!</v>
      </c>
      <c r="AG30" s="63" t="e">
        <v>#VALUE!</v>
      </c>
      <c r="AH30" s="63" t="e">
        <v>#VALUE!</v>
      </c>
      <c r="AI30" s="63" t="e">
        <v>#VALUE!</v>
      </c>
      <c r="AJ30" s="63" t="e">
        <v>#VALUE!</v>
      </c>
      <c r="AK30" s="63" t="e">
        <v>#VALUE!</v>
      </c>
      <c r="AL30" s="63" t="e">
        <v>#VALUE!</v>
      </c>
      <c r="AM30" s="63" t="e">
        <v>#VALUE!</v>
      </c>
      <c r="AN30" s="63" t="e">
        <v>#VALUE!</v>
      </c>
      <c r="AO30" s="63" t="e">
        <v>#VALUE!</v>
      </c>
      <c r="AP30" s="63">
        <v>0.102122015915119</v>
      </c>
      <c r="AQ30" s="63">
        <v>8.5205267234701801E-2</v>
      </c>
      <c r="AR30" s="63">
        <v>7.4193548387096797E-2</v>
      </c>
      <c r="AS30" s="63">
        <v>5.1028806584362103E-2</v>
      </c>
      <c r="AT30" s="63">
        <v>3.0952380952380999E-2</v>
      </c>
      <c r="AU30" s="63">
        <v>1.39257294429708E-2</v>
      </c>
      <c r="AV30" s="63">
        <v>1.0069713400464799E-2</v>
      </c>
      <c r="AW30" s="63">
        <v>8.8709677419354805E-3</v>
      </c>
      <c r="AX30" s="63" t="e">
        <v>#VALUE!</v>
      </c>
      <c r="AY30" s="63" t="e">
        <v>#VALUE!</v>
      </c>
      <c r="AZ30" s="63">
        <v>5.43766578249337E-2</v>
      </c>
      <c r="BA30" s="63">
        <v>5.6545313710302102E-2</v>
      </c>
      <c r="BB30" s="63">
        <v>4.7580645161290298E-2</v>
      </c>
      <c r="BC30" s="63">
        <v>3.5390946502057603E-2</v>
      </c>
      <c r="BD30" s="63">
        <v>2.5000000000000001E-2</v>
      </c>
      <c r="BE30" s="63" t="e">
        <v>#VALUE!</v>
      </c>
      <c r="BF30" s="63" t="e">
        <v>#VALUE!</v>
      </c>
      <c r="BG30" s="63" t="e">
        <v>#VALUE!</v>
      </c>
      <c r="BH30" s="63" t="e">
        <v>#VALUE!</v>
      </c>
      <c r="BI30" s="63" t="e">
        <v>#VALUE!</v>
      </c>
      <c r="BJ30" s="63" t="e">
        <v>#VALUE!</v>
      </c>
      <c r="BK30" s="63" t="e">
        <v>#VALUE!</v>
      </c>
      <c r="BL30" s="63" t="e">
        <v>#VALUE!</v>
      </c>
      <c r="BM30" s="63" t="e">
        <v>#VALUE!</v>
      </c>
      <c r="BN30" s="63" t="e">
        <v>#VALUE!</v>
      </c>
      <c r="BO30" s="63" t="e">
        <v>#VALUE!</v>
      </c>
      <c r="BP30" s="63" t="e">
        <v>#VALUE!</v>
      </c>
      <c r="BQ30" s="63" t="e">
        <v>#VALUE!</v>
      </c>
      <c r="BR30" s="63" t="e">
        <v>#VALUE!</v>
      </c>
      <c r="BS30" s="63" t="e">
        <v>#VALUE!</v>
      </c>
      <c r="BT30" s="63" t="e">
        <v>#VALUE!</v>
      </c>
      <c r="BU30" s="63" t="e">
        <v>#VALUE!</v>
      </c>
      <c r="BV30" s="63" t="e">
        <v>#VALUE!</v>
      </c>
      <c r="BW30" s="63" t="e">
        <v>#VALUE!</v>
      </c>
      <c r="BX30" s="63" t="e">
        <v>#VALUE!</v>
      </c>
      <c r="BY30" s="63" t="e">
        <v>#VALUE!</v>
      </c>
      <c r="BZ30" s="63" t="e">
        <v>#VALUE!</v>
      </c>
      <c r="CA30" s="63" t="e">
        <v>#VALUE!</v>
      </c>
      <c r="CB30" s="63" t="e">
        <v>#VALUE!</v>
      </c>
      <c r="CC30" s="63" t="e">
        <v>#VALUE!</v>
      </c>
      <c r="CD30" s="63" t="e">
        <v>#VALUE!</v>
      </c>
      <c r="CE30" s="63" t="e">
        <v>#VALUE!</v>
      </c>
      <c r="CF30" s="63" t="e">
        <v>#VALUE!</v>
      </c>
      <c r="CG30" s="63" t="e">
        <v>#VALUE!</v>
      </c>
      <c r="CH30" s="63" t="e">
        <v>#VALUE!</v>
      </c>
      <c r="CI30" s="63" t="e">
        <v>#VALUE!</v>
      </c>
      <c r="CJ30" s="63" t="e">
        <v>#VALUE!</v>
      </c>
      <c r="CK30" s="63" t="e">
        <v>#VALUE!</v>
      </c>
      <c r="CL30" s="63" t="e">
        <v>#VALUE!</v>
      </c>
      <c r="CM30" s="63" t="e">
        <v>#VALUE!</v>
      </c>
      <c r="CN30" s="63" t="e">
        <v>#VALUE!</v>
      </c>
      <c r="CO30" s="63" t="e">
        <v>#VALUE!</v>
      </c>
      <c r="CP30" s="63">
        <v>1.04838709677419E-2</v>
      </c>
      <c r="CQ30" s="63">
        <v>8.23045267489712E-3</v>
      </c>
      <c r="CR30" s="63" t="e">
        <v>#VALUE!</v>
      </c>
      <c r="CS30" s="63">
        <v>6.2334217506631297E-2</v>
      </c>
      <c r="CT30" s="63">
        <v>6.1192873741285798E-2</v>
      </c>
      <c r="CU30" s="63">
        <v>4.7580645161290298E-2</v>
      </c>
      <c r="CV30" s="63">
        <v>7.4074074074074098E-2</v>
      </c>
      <c r="CW30" s="63">
        <v>5.1190476190476203E-2</v>
      </c>
      <c r="CX30" s="63">
        <v>1.25994694960212E-2</v>
      </c>
      <c r="CY30" s="63">
        <v>1.2393493415956599E-2</v>
      </c>
      <c r="CZ30" s="63">
        <v>1.6935483870967698E-2</v>
      </c>
      <c r="DA30" s="63">
        <v>1.8106995884773699E-2</v>
      </c>
      <c r="DB30" s="63" t="e">
        <v>#VALUE!</v>
      </c>
      <c r="DC30" s="63" t="e">
        <v>#VALUE!</v>
      </c>
      <c r="DD30" s="63" t="e">
        <v>#VALUE!</v>
      </c>
      <c r="DE30" s="63" t="e">
        <v>#VALUE!</v>
      </c>
      <c r="DF30" s="63" t="e">
        <v>#VALUE!</v>
      </c>
      <c r="DG30" s="63" t="e">
        <v>#VALUE!</v>
      </c>
      <c r="DH30" s="63" t="e">
        <v>#VALUE!</v>
      </c>
      <c r="DI30" s="63" t="e">
        <v>#VALUE!</v>
      </c>
      <c r="DJ30" s="63" t="e">
        <v>#VALUE!</v>
      </c>
      <c r="DK30" s="63" t="e">
        <v>#VALUE!</v>
      </c>
      <c r="DL30" s="63" t="e">
        <v>#VALUE!</v>
      </c>
      <c r="DM30" s="63">
        <v>0.79244031830238704</v>
      </c>
      <c r="DN30" s="63">
        <v>0.77536793183578601</v>
      </c>
      <c r="DO30" s="63">
        <v>0.77016129032258096</v>
      </c>
      <c r="DP30" s="63">
        <v>0.74320987654321002</v>
      </c>
      <c r="DQ30" s="63">
        <v>0.77619047619047599</v>
      </c>
      <c r="DR30" s="63">
        <v>0.248010610079576</v>
      </c>
      <c r="DS30" s="63">
        <v>0.22618125484120799</v>
      </c>
      <c r="DT30" s="63">
        <v>0.20483870967741899</v>
      </c>
      <c r="DU30" s="63">
        <v>0.18436213991769501</v>
      </c>
      <c r="DV30" s="63">
        <v>0.12380952380952399</v>
      </c>
      <c r="DW30" s="63">
        <v>5.8355437665782502E-2</v>
      </c>
      <c r="DX30" s="63">
        <v>5.8094500387296702E-2</v>
      </c>
      <c r="DY30" s="63">
        <v>4.8387096774193498E-2</v>
      </c>
      <c r="DZ30" s="63">
        <v>3.6213991769547302E-2</v>
      </c>
      <c r="EA30" s="63">
        <v>2.5000000000000001E-2</v>
      </c>
      <c r="EB30" s="63">
        <v>0.18501326259946901</v>
      </c>
      <c r="EC30" s="63">
        <v>0.15956622773044199</v>
      </c>
      <c r="ED30" s="63">
        <v>0.143548387096774</v>
      </c>
      <c r="EE30" s="63">
        <v>0.13827160493827201</v>
      </c>
      <c r="EF30" s="63">
        <v>9.5238095238095205E-2</v>
      </c>
    </row>
    <row r="31" spans="1:136" x14ac:dyDescent="0.3">
      <c r="A31" s="63" t="s">
        <v>48</v>
      </c>
      <c r="B31" s="63">
        <v>0.71981981981982002</v>
      </c>
      <c r="C31" s="63">
        <v>0.81312670920692798</v>
      </c>
      <c r="D31" s="63">
        <v>0.783143939393939</v>
      </c>
      <c r="E31" s="63">
        <v>0.76329787234042601</v>
      </c>
      <c r="F31" s="63">
        <v>0.74656810982048605</v>
      </c>
      <c r="G31" s="63">
        <v>2.8828828828828802E-2</v>
      </c>
      <c r="H31" s="63">
        <v>2.18778486782133E-2</v>
      </c>
      <c r="I31" s="63">
        <v>2.27272727272727E-2</v>
      </c>
      <c r="J31" s="63">
        <v>6.1170212765957403E-2</v>
      </c>
      <c r="K31" s="63">
        <v>4.5406546990496302E-2</v>
      </c>
      <c r="L31" s="63" t="e">
        <v>#VALUE!</v>
      </c>
      <c r="M31" s="63" t="e">
        <v>#VALUE!</v>
      </c>
      <c r="N31" s="63" t="e">
        <v>#VALUE!</v>
      </c>
      <c r="O31" s="63" t="e">
        <v>#VALUE!</v>
      </c>
      <c r="P31" s="63" t="e">
        <v>#VALUE!</v>
      </c>
      <c r="Q31" s="63">
        <v>2.07207207207207E-2</v>
      </c>
      <c r="R31" s="63">
        <v>1.5496809480401099E-2</v>
      </c>
      <c r="S31" s="63">
        <v>1.0416666666666701E-2</v>
      </c>
      <c r="T31" s="63" t="e">
        <v>#VALUE!</v>
      </c>
      <c r="U31" s="63" t="e">
        <v>#VALUE!</v>
      </c>
      <c r="V31" s="63">
        <v>0.34324324324324301</v>
      </c>
      <c r="W31" s="63">
        <v>0.34731084776663601</v>
      </c>
      <c r="X31" s="63">
        <v>0.31912878787878801</v>
      </c>
      <c r="Y31" s="63">
        <v>0.23315602836879401</v>
      </c>
      <c r="Z31" s="63">
        <v>0.15205913410770899</v>
      </c>
      <c r="AA31" s="63" t="e">
        <v>#VALUE!</v>
      </c>
      <c r="AB31" s="63" t="e">
        <v>#VALUE!</v>
      </c>
      <c r="AC31" s="63" t="e">
        <v>#VALUE!</v>
      </c>
      <c r="AD31" s="63" t="e">
        <v>#VALUE!</v>
      </c>
      <c r="AE31" s="63" t="e">
        <v>#VALUE!</v>
      </c>
      <c r="AF31" s="63" t="e">
        <v>#VALUE!</v>
      </c>
      <c r="AG31" s="63" t="e">
        <v>#VALUE!</v>
      </c>
      <c r="AH31" s="63" t="e">
        <v>#VALUE!</v>
      </c>
      <c r="AI31" s="63" t="e">
        <v>#VALUE!</v>
      </c>
      <c r="AJ31" s="63" t="e">
        <v>#VALUE!</v>
      </c>
      <c r="AK31" s="63" t="e">
        <v>#VALUE!</v>
      </c>
      <c r="AL31" s="63" t="e">
        <v>#VALUE!</v>
      </c>
      <c r="AM31" s="63" t="e">
        <v>#VALUE!</v>
      </c>
      <c r="AN31" s="63" t="e">
        <v>#VALUE!</v>
      </c>
      <c r="AO31" s="63" t="e">
        <v>#VALUE!</v>
      </c>
      <c r="AP31" s="63">
        <v>0.110810810810811</v>
      </c>
      <c r="AQ31" s="63">
        <v>0.105742935278031</v>
      </c>
      <c r="AR31" s="63">
        <v>8.8068181818181795E-2</v>
      </c>
      <c r="AS31" s="63">
        <v>6.7375886524822695E-2</v>
      </c>
      <c r="AT31" s="63">
        <v>3.4846884899683198E-2</v>
      </c>
      <c r="AU31" s="63">
        <v>2.1621621621621599E-2</v>
      </c>
      <c r="AV31" s="63">
        <v>3.0993618960802199E-2</v>
      </c>
      <c r="AW31" s="63">
        <v>4.5454545454545497E-2</v>
      </c>
      <c r="AX31" s="63">
        <v>4.5212765957446797E-2</v>
      </c>
      <c r="AY31" s="63">
        <v>1.90073917634636E-2</v>
      </c>
      <c r="AZ31" s="63">
        <v>4.14414414414414E-2</v>
      </c>
      <c r="BA31" s="63">
        <v>4.1932543299908802E-2</v>
      </c>
      <c r="BB31" s="63">
        <v>4.3560606060606098E-2</v>
      </c>
      <c r="BC31" s="63">
        <v>1.8617021276595699E-2</v>
      </c>
      <c r="BD31" s="63">
        <v>1.26715945089757E-2</v>
      </c>
      <c r="BE31" s="63" t="e">
        <v>#VALUE!</v>
      </c>
      <c r="BF31" s="63" t="e">
        <v>#VALUE!</v>
      </c>
      <c r="BG31" s="63" t="e">
        <v>#VALUE!</v>
      </c>
      <c r="BH31" s="63" t="e">
        <v>#VALUE!</v>
      </c>
      <c r="BI31" s="63" t="e">
        <v>#VALUE!</v>
      </c>
      <c r="BJ31" s="63" t="e">
        <v>#VALUE!</v>
      </c>
      <c r="BK31" s="63" t="e">
        <v>#VALUE!</v>
      </c>
      <c r="BL31" s="63" t="e">
        <v>#VALUE!</v>
      </c>
      <c r="BM31" s="63" t="e">
        <v>#VALUE!</v>
      </c>
      <c r="BN31" s="63" t="e">
        <v>#VALUE!</v>
      </c>
      <c r="BO31" s="63" t="e">
        <v>#VALUE!</v>
      </c>
      <c r="BP31" s="63" t="e">
        <v>#VALUE!</v>
      </c>
      <c r="BQ31" s="63" t="e">
        <v>#VALUE!</v>
      </c>
      <c r="BR31" s="63" t="e">
        <v>#VALUE!</v>
      </c>
      <c r="BS31" s="63" t="e">
        <v>#VALUE!</v>
      </c>
      <c r="BT31" s="63" t="e">
        <v>#VALUE!</v>
      </c>
      <c r="BU31" s="63" t="e">
        <v>#VALUE!</v>
      </c>
      <c r="BV31" s="63" t="e">
        <v>#VALUE!</v>
      </c>
      <c r="BW31" s="63" t="e">
        <v>#VALUE!</v>
      </c>
      <c r="BX31" s="63" t="e">
        <v>#VALUE!</v>
      </c>
      <c r="BY31" s="63" t="e">
        <v>#VALUE!</v>
      </c>
      <c r="BZ31" s="63" t="e">
        <v>#VALUE!</v>
      </c>
      <c r="CA31" s="63" t="e">
        <v>#VALUE!</v>
      </c>
      <c r="CB31" s="63" t="e">
        <v>#VALUE!</v>
      </c>
      <c r="CC31" s="63" t="e">
        <v>#VALUE!</v>
      </c>
      <c r="CD31" s="63" t="e">
        <v>#VALUE!</v>
      </c>
      <c r="CE31" s="63" t="e">
        <v>#VALUE!</v>
      </c>
      <c r="CF31" s="63" t="e">
        <v>#VALUE!</v>
      </c>
      <c r="CG31" s="63" t="e">
        <v>#VALUE!</v>
      </c>
      <c r="CH31" s="63" t="e">
        <v>#VALUE!</v>
      </c>
      <c r="CI31" s="63" t="e">
        <v>#VALUE!</v>
      </c>
      <c r="CJ31" s="63" t="e">
        <v>#VALUE!</v>
      </c>
      <c r="CK31" s="63" t="e">
        <v>#VALUE!</v>
      </c>
      <c r="CL31" s="63" t="e">
        <v>#VALUE!</v>
      </c>
      <c r="CM31" s="63" t="e">
        <v>#VALUE!</v>
      </c>
      <c r="CN31" s="63">
        <v>9.0090090090090107E-3</v>
      </c>
      <c r="CO31" s="63" t="e">
        <v>#VALUE!</v>
      </c>
      <c r="CP31" s="63" t="e">
        <v>#VALUE!</v>
      </c>
      <c r="CQ31" s="63" t="e">
        <v>#VALUE!</v>
      </c>
      <c r="CR31" s="63" t="e">
        <v>#VALUE!</v>
      </c>
      <c r="CS31" s="63">
        <v>0.14954954954954999</v>
      </c>
      <c r="CT31" s="63">
        <v>0.14585232452142199</v>
      </c>
      <c r="CU31" s="63">
        <v>0.110795454545455</v>
      </c>
      <c r="CV31" s="63">
        <v>8.6879432624113503E-2</v>
      </c>
      <c r="CW31" s="63">
        <v>6.9693769799366395E-2</v>
      </c>
      <c r="CX31" s="63" t="e">
        <v>#VALUE!</v>
      </c>
      <c r="CY31" s="63" t="e">
        <v>#VALUE!</v>
      </c>
      <c r="CZ31" s="63" t="e">
        <v>#VALUE!</v>
      </c>
      <c r="DA31" s="63" t="e">
        <v>#VALUE!</v>
      </c>
      <c r="DB31" s="63" t="e">
        <v>#VALUE!</v>
      </c>
      <c r="DC31" s="63">
        <v>2.8828828828828802E-2</v>
      </c>
      <c r="DD31" s="63">
        <v>2.5524156791248899E-2</v>
      </c>
      <c r="DE31" s="63">
        <v>2.27272727272727E-2</v>
      </c>
      <c r="DF31" s="63">
        <v>1.15248226950355E-2</v>
      </c>
      <c r="DG31" s="63" t="e">
        <v>#VALUE!</v>
      </c>
      <c r="DH31" s="63" t="e">
        <v>#VALUE!</v>
      </c>
      <c r="DI31" s="63" t="e">
        <v>#VALUE!</v>
      </c>
      <c r="DJ31" s="63" t="e">
        <v>#VALUE!</v>
      </c>
      <c r="DK31" s="63" t="e">
        <v>#VALUE!</v>
      </c>
      <c r="DL31" s="63" t="e">
        <v>#VALUE!</v>
      </c>
      <c r="DM31" s="63">
        <v>0.72342342342342303</v>
      </c>
      <c r="DN31" s="63">
        <v>0.81677301731996399</v>
      </c>
      <c r="DO31" s="63">
        <v>0.78882575757575801</v>
      </c>
      <c r="DP31" s="63">
        <v>0.76684397163120599</v>
      </c>
      <c r="DQ31" s="63">
        <v>0.74656810982048605</v>
      </c>
      <c r="DR31" s="63">
        <v>0.322522522522523</v>
      </c>
      <c r="DS31" s="63">
        <v>0.33363719234275302</v>
      </c>
      <c r="DT31" s="63">
        <v>0.30397727272727298</v>
      </c>
      <c r="DU31" s="63">
        <v>0.224290780141844</v>
      </c>
      <c r="DV31" s="63">
        <v>0.145723336853221</v>
      </c>
      <c r="DW31" s="63">
        <v>4.3243243243243197E-2</v>
      </c>
      <c r="DX31" s="63">
        <v>4.8313582497721101E-2</v>
      </c>
      <c r="DY31" s="63">
        <v>5.3030303030302997E-2</v>
      </c>
      <c r="DZ31" s="63">
        <v>2.03900709219858E-2</v>
      </c>
      <c r="EA31" s="63">
        <v>1.6895459345300901E-2</v>
      </c>
      <c r="EB31" s="63">
        <v>0.286486486486487</v>
      </c>
      <c r="EC31" s="63">
        <v>0.29079307201458499</v>
      </c>
      <c r="ED31" s="63">
        <v>0.25473484848484901</v>
      </c>
      <c r="EE31" s="63">
        <v>0.204787234042553</v>
      </c>
      <c r="EF31" s="63">
        <v>0.12988384371700101</v>
      </c>
    </row>
    <row r="32" spans="1:136" x14ac:dyDescent="0.3">
      <c r="A32" s="63" t="s">
        <v>49</v>
      </c>
      <c r="B32" s="63">
        <v>0.75024485798236995</v>
      </c>
      <c r="C32" s="63">
        <v>0.72819932049830105</v>
      </c>
      <c r="D32" s="63">
        <v>0.74410774410774405</v>
      </c>
      <c r="E32" s="63">
        <v>0.67836257309941494</v>
      </c>
      <c r="F32" s="63">
        <v>0.57488653555219404</v>
      </c>
      <c r="G32" s="63">
        <v>2.9382957884427002E-2</v>
      </c>
      <c r="H32" s="63">
        <v>2.49150622876557E-2</v>
      </c>
      <c r="I32" s="63">
        <v>1.68350168350168E-2</v>
      </c>
      <c r="J32" s="63" t="e">
        <v>#VALUE!</v>
      </c>
      <c r="K32" s="63" t="e">
        <v>#VALUE!</v>
      </c>
      <c r="L32" s="63" t="e">
        <v>#VALUE!</v>
      </c>
      <c r="M32" s="63" t="e">
        <v>#VALUE!</v>
      </c>
      <c r="N32" s="63" t="e">
        <v>#VALUE!</v>
      </c>
      <c r="O32" s="63" t="e">
        <v>#VALUE!</v>
      </c>
      <c r="P32" s="63" t="e">
        <v>#VALUE!</v>
      </c>
      <c r="Q32" s="63" t="e">
        <v>#VALUE!</v>
      </c>
      <c r="R32" s="63" t="e">
        <v>#VALUE!</v>
      </c>
      <c r="S32" s="63" t="e">
        <v>#VALUE!</v>
      </c>
      <c r="T32" s="63" t="e">
        <v>#VALUE!</v>
      </c>
      <c r="U32" s="63" t="e">
        <v>#VALUE!</v>
      </c>
      <c r="V32" s="63">
        <v>0.26836434867776698</v>
      </c>
      <c r="W32" s="63">
        <v>0.262740656851642</v>
      </c>
      <c r="X32" s="63">
        <v>0.26823793490460202</v>
      </c>
      <c r="Y32" s="63">
        <v>0.20935672514619899</v>
      </c>
      <c r="Z32" s="63">
        <v>0.101361573373676</v>
      </c>
      <c r="AA32" s="63" t="e">
        <v>#VALUE!</v>
      </c>
      <c r="AB32" s="63" t="e">
        <v>#VALUE!</v>
      </c>
      <c r="AC32" s="63" t="e">
        <v>#VALUE!</v>
      </c>
      <c r="AD32" s="63" t="e">
        <v>#VALUE!</v>
      </c>
      <c r="AE32" s="63" t="e">
        <v>#VALUE!</v>
      </c>
      <c r="AF32" s="63" t="e">
        <v>#VALUE!</v>
      </c>
      <c r="AG32" s="63" t="e">
        <v>#VALUE!</v>
      </c>
      <c r="AH32" s="63" t="e">
        <v>#VALUE!</v>
      </c>
      <c r="AI32" s="63" t="e">
        <v>#VALUE!</v>
      </c>
      <c r="AJ32" s="63" t="e">
        <v>#VALUE!</v>
      </c>
      <c r="AK32" s="63">
        <v>9.7943192948090098E-3</v>
      </c>
      <c r="AL32" s="63" t="e">
        <v>#VALUE!</v>
      </c>
      <c r="AM32" s="63" t="e">
        <v>#VALUE!</v>
      </c>
      <c r="AN32" s="63" t="e">
        <v>#VALUE!</v>
      </c>
      <c r="AO32" s="63" t="e">
        <v>#VALUE!</v>
      </c>
      <c r="AP32" s="63">
        <v>8.7169441723800201E-2</v>
      </c>
      <c r="AQ32" s="63">
        <v>8.6070215175537895E-2</v>
      </c>
      <c r="AR32" s="63">
        <v>8.3052749719416397E-2</v>
      </c>
      <c r="AS32" s="63">
        <v>7.0175438596491196E-2</v>
      </c>
      <c r="AT32" s="63">
        <v>3.32829046898638E-2</v>
      </c>
      <c r="AU32" s="63">
        <v>9.7943192948090098E-3</v>
      </c>
      <c r="AV32" s="63" t="e">
        <v>#VALUE!</v>
      </c>
      <c r="AW32" s="63" t="e">
        <v>#VALUE!</v>
      </c>
      <c r="AX32" s="63" t="e">
        <v>#VALUE!</v>
      </c>
      <c r="AY32" s="63" t="e">
        <v>#VALUE!</v>
      </c>
      <c r="AZ32" s="63">
        <v>1.56709108716944E-2</v>
      </c>
      <c r="BA32" s="63">
        <v>2.8312570781427002E-2</v>
      </c>
      <c r="BB32" s="63">
        <v>3.7037037037037E-2</v>
      </c>
      <c r="BC32" s="63" t="e">
        <v>#VALUE!</v>
      </c>
      <c r="BD32" s="63" t="e">
        <v>#VALUE!</v>
      </c>
      <c r="BE32" s="63" t="e">
        <v>#VALUE!</v>
      </c>
      <c r="BF32" s="63" t="e">
        <v>#VALUE!</v>
      </c>
      <c r="BG32" s="63" t="e">
        <v>#VALUE!</v>
      </c>
      <c r="BH32" s="63" t="e">
        <v>#VALUE!</v>
      </c>
      <c r="BI32" s="63" t="e">
        <v>#VALUE!</v>
      </c>
      <c r="BJ32" s="63" t="e">
        <v>#VALUE!</v>
      </c>
      <c r="BK32" s="63" t="e">
        <v>#VALUE!</v>
      </c>
      <c r="BL32" s="63" t="e">
        <v>#VALUE!</v>
      </c>
      <c r="BM32" s="63" t="e">
        <v>#VALUE!</v>
      </c>
      <c r="BN32" s="63" t="e">
        <v>#VALUE!</v>
      </c>
      <c r="BO32" s="63" t="e">
        <v>#VALUE!</v>
      </c>
      <c r="BP32" s="63" t="e">
        <v>#VALUE!</v>
      </c>
      <c r="BQ32" s="63" t="e">
        <v>#VALUE!</v>
      </c>
      <c r="BR32" s="63" t="e">
        <v>#VALUE!</v>
      </c>
      <c r="BS32" s="63" t="e">
        <v>#VALUE!</v>
      </c>
      <c r="BT32" s="63" t="e">
        <v>#VALUE!</v>
      </c>
      <c r="BU32" s="63" t="e">
        <v>#VALUE!</v>
      </c>
      <c r="BV32" s="63" t="e">
        <v>#VALUE!</v>
      </c>
      <c r="BW32" s="63" t="e">
        <v>#VALUE!</v>
      </c>
      <c r="BX32" s="63" t="e">
        <v>#VALUE!</v>
      </c>
      <c r="BY32" s="63" t="e">
        <v>#VALUE!</v>
      </c>
      <c r="BZ32" s="63" t="e">
        <v>#VALUE!</v>
      </c>
      <c r="CA32" s="63" t="e">
        <v>#VALUE!</v>
      </c>
      <c r="CB32" s="63" t="e">
        <v>#VALUE!</v>
      </c>
      <c r="CC32" s="63" t="e">
        <v>#VALUE!</v>
      </c>
      <c r="CD32" s="63" t="e">
        <v>#VALUE!</v>
      </c>
      <c r="CE32" s="63" t="e">
        <v>#VALUE!</v>
      </c>
      <c r="CF32" s="63" t="e">
        <v>#VALUE!</v>
      </c>
      <c r="CG32" s="63" t="e">
        <v>#VALUE!</v>
      </c>
      <c r="CH32" s="63" t="e">
        <v>#VALUE!</v>
      </c>
      <c r="CI32" s="63" t="e">
        <v>#VALUE!</v>
      </c>
      <c r="CJ32" s="63" t="e">
        <v>#VALUE!</v>
      </c>
      <c r="CK32" s="63" t="e">
        <v>#VALUE!</v>
      </c>
      <c r="CL32" s="63" t="e">
        <v>#VALUE!</v>
      </c>
      <c r="CM32" s="63" t="e">
        <v>#VALUE!</v>
      </c>
      <c r="CN32" s="63">
        <v>1.17531831537708E-2</v>
      </c>
      <c r="CO32" s="63">
        <v>1.13250283125708E-2</v>
      </c>
      <c r="CP32" s="63" t="e">
        <v>#VALUE!</v>
      </c>
      <c r="CQ32" s="63" t="e">
        <v>#VALUE!</v>
      </c>
      <c r="CR32" s="63" t="e">
        <v>#VALUE!</v>
      </c>
      <c r="CS32" s="63">
        <v>0.11753183153770801</v>
      </c>
      <c r="CT32" s="63">
        <v>0.116647791619479</v>
      </c>
      <c r="CU32" s="63">
        <v>0.12682379349046</v>
      </c>
      <c r="CV32" s="63">
        <v>0.121637426900585</v>
      </c>
      <c r="CW32" s="63">
        <v>5.4462934947049901E-2</v>
      </c>
      <c r="CX32" s="63">
        <v>2.05680705190989E-2</v>
      </c>
      <c r="CY32" s="63" t="e">
        <v>#VALUE!</v>
      </c>
      <c r="CZ32" s="63" t="e">
        <v>#VALUE!</v>
      </c>
      <c r="DA32" s="63" t="e">
        <v>#VALUE!</v>
      </c>
      <c r="DB32" s="63" t="e">
        <v>#VALUE!</v>
      </c>
      <c r="DC32" s="63" t="e">
        <v>#VALUE!</v>
      </c>
      <c r="DD32" s="63" t="e">
        <v>#VALUE!</v>
      </c>
      <c r="DE32" s="63" t="e">
        <v>#VALUE!</v>
      </c>
      <c r="DF32" s="63" t="e">
        <v>#VALUE!</v>
      </c>
      <c r="DG32" s="63" t="e">
        <v>#VALUE!</v>
      </c>
      <c r="DH32" s="63" t="e">
        <v>#VALUE!</v>
      </c>
      <c r="DI32" s="63" t="e">
        <v>#VALUE!</v>
      </c>
      <c r="DJ32" s="63" t="e">
        <v>#VALUE!</v>
      </c>
      <c r="DK32" s="63" t="e">
        <v>#VALUE!</v>
      </c>
      <c r="DL32" s="63" t="e">
        <v>#VALUE!</v>
      </c>
      <c r="DM32" s="63">
        <v>0.752203721841332</v>
      </c>
      <c r="DN32" s="63">
        <v>0.73499433748584397</v>
      </c>
      <c r="DO32" s="63">
        <v>0.74635241301907995</v>
      </c>
      <c r="DP32" s="63">
        <v>0.68187134502923996</v>
      </c>
      <c r="DQ32" s="63">
        <v>0.576399394856278</v>
      </c>
      <c r="DR32" s="63">
        <v>0.27815866797257599</v>
      </c>
      <c r="DS32" s="63">
        <v>0.26727066817667</v>
      </c>
      <c r="DT32" s="63">
        <v>0.27272727272727298</v>
      </c>
      <c r="DU32" s="63">
        <v>0.21286549707602301</v>
      </c>
      <c r="DV32" s="63">
        <v>0.102874432677761</v>
      </c>
      <c r="DW32" s="63">
        <v>2.54652301665034E-2</v>
      </c>
      <c r="DX32" s="63">
        <v>3.9637599093997701E-2</v>
      </c>
      <c r="DY32" s="63">
        <v>4.7138047138047097E-2</v>
      </c>
      <c r="DZ32" s="63">
        <v>1.6374269005847999E-2</v>
      </c>
      <c r="EA32" s="63" t="e">
        <v>#VALUE!</v>
      </c>
      <c r="EB32" s="63">
        <v>0.23996082272282099</v>
      </c>
      <c r="EC32" s="63">
        <v>0.22650056625141601</v>
      </c>
      <c r="ED32" s="63">
        <v>0.228956228956229</v>
      </c>
      <c r="EE32" s="63">
        <v>0.19766081871345001</v>
      </c>
      <c r="EF32" s="63">
        <v>9.8335854765506797E-2</v>
      </c>
    </row>
    <row r="33" spans="1:136" x14ac:dyDescent="0.3">
      <c r="A33" s="63" t="s">
        <v>854</v>
      </c>
      <c r="B33" s="63" t="e">
        <v>#VALUE!</v>
      </c>
      <c r="C33" s="63" t="e">
        <v>#VALUE!</v>
      </c>
      <c r="D33" s="63" t="e">
        <v>#VALUE!</v>
      </c>
      <c r="E33" s="63" t="e">
        <v>#VALUE!</v>
      </c>
      <c r="F33" s="63" t="e">
        <v>#VALUE!</v>
      </c>
      <c r="G33" s="63" t="e">
        <v>#VALUE!</v>
      </c>
      <c r="H33" s="63" t="e">
        <v>#VALUE!</v>
      </c>
      <c r="I33" s="63" t="e">
        <v>#VALUE!</v>
      </c>
      <c r="J33" s="63" t="e">
        <v>#VALUE!</v>
      </c>
      <c r="K33" s="63" t="e">
        <v>#VALUE!</v>
      </c>
      <c r="L33" s="63" t="e">
        <v>#VALUE!</v>
      </c>
      <c r="M33" s="63" t="e">
        <v>#VALUE!</v>
      </c>
      <c r="N33" s="63" t="e">
        <v>#VALUE!</v>
      </c>
      <c r="O33" s="63" t="e">
        <v>#VALUE!</v>
      </c>
      <c r="P33" s="63" t="e">
        <v>#VALUE!</v>
      </c>
      <c r="Q33" s="63" t="e">
        <v>#VALUE!</v>
      </c>
      <c r="R33" s="63" t="e">
        <v>#VALUE!</v>
      </c>
      <c r="S33" s="63" t="e">
        <v>#VALUE!</v>
      </c>
      <c r="T33" s="63" t="e">
        <v>#VALUE!</v>
      </c>
      <c r="U33" s="63" t="e">
        <v>#VALUE!</v>
      </c>
      <c r="V33" s="63" t="e">
        <v>#VALUE!</v>
      </c>
      <c r="W33" s="63" t="e">
        <v>#VALUE!</v>
      </c>
      <c r="X33" s="63" t="e">
        <v>#VALUE!</v>
      </c>
      <c r="Y33" s="63" t="e">
        <v>#VALUE!</v>
      </c>
      <c r="Z33" s="63" t="e">
        <v>#VALUE!</v>
      </c>
      <c r="AA33" s="63" t="e">
        <v>#VALUE!</v>
      </c>
      <c r="AB33" s="63" t="e">
        <v>#VALUE!</v>
      </c>
      <c r="AC33" s="63" t="e">
        <v>#VALUE!</v>
      </c>
      <c r="AD33" s="63" t="e">
        <v>#VALUE!</v>
      </c>
      <c r="AE33" s="63" t="e">
        <v>#VALUE!</v>
      </c>
      <c r="AF33" s="63" t="e">
        <v>#VALUE!</v>
      </c>
      <c r="AG33" s="63" t="e">
        <v>#VALUE!</v>
      </c>
      <c r="AH33" s="63" t="e">
        <v>#VALUE!</v>
      </c>
      <c r="AI33" s="63" t="e">
        <v>#VALUE!</v>
      </c>
      <c r="AJ33" s="63" t="e">
        <v>#VALUE!</v>
      </c>
      <c r="AK33" s="63" t="e">
        <v>#VALUE!</v>
      </c>
      <c r="AL33" s="63" t="e">
        <v>#VALUE!</v>
      </c>
      <c r="AM33" s="63" t="e">
        <v>#VALUE!</v>
      </c>
      <c r="AN33" s="63" t="e">
        <v>#VALUE!</v>
      </c>
      <c r="AO33" s="63" t="e">
        <v>#VALUE!</v>
      </c>
      <c r="AP33" s="63" t="e">
        <v>#VALUE!</v>
      </c>
      <c r="AQ33" s="63" t="e">
        <v>#VALUE!</v>
      </c>
      <c r="AR33" s="63" t="e">
        <v>#VALUE!</v>
      </c>
      <c r="AS33" s="63" t="e">
        <v>#VALUE!</v>
      </c>
      <c r="AT33" s="63" t="e">
        <v>#VALUE!</v>
      </c>
      <c r="AU33" s="63" t="e">
        <v>#VALUE!</v>
      </c>
      <c r="AV33" s="63" t="e">
        <v>#VALUE!</v>
      </c>
      <c r="AW33" s="63" t="e">
        <v>#VALUE!</v>
      </c>
      <c r="AX33" s="63" t="e">
        <v>#VALUE!</v>
      </c>
      <c r="AY33" s="63" t="e">
        <v>#VALUE!</v>
      </c>
      <c r="AZ33" s="63" t="e">
        <v>#VALUE!</v>
      </c>
      <c r="BA33" s="63" t="e">
        <v>#VALUE!</v>
      </c>
      <c r="BB33" s="63" t="e">
        <v>#VALUE!</v>
      </c>
      <c r="BC33" s="63" t="e">
        <v>#VALUE!</v>
      </c>
      <c r="BD33" s="63" t="e">
        <v>#VALUE!</v>
      </c>
      <c r="BE33" s="63" t="e">
        <v>#VALUE!</v>
      </c>
      <c r="BF33" s="63" t="e">
        <v>#VALUE!</v>
      </c>
      <c r="BG33" s="63" t="e">
        <v>#VALUE!</v>
      </c>
      <c r="BH33" s="63" t="e">
        <v>#VALUE!</v>
      </c>
      <c r="BI33" s="63" t="e">
        <v>#VALUE!</v>
      </c>
      <c r="BJ33" s="63" t="e">
        <v>#VALUE!</v>
      </c>
      <c r="BK33" s="63" t="e">
        <v>#VALUE!</v>
      </c>
      <c r="BL33" s="63" t="e">
        <v>#VALUE!</v>
      </c>
      <c r="BM33" s="63" t="e">
        <v>#VALUE!</v>
      </c>
      <c r="BN33" s="63" t="e">
        <v>#VALUE!</v>
      </c>
      <c r="BO33" s="63" t="e">
        <v>#VALUE!</v>
      </c>
      <c r="BP33" s="63" t="e">
        <v>#VALUE!</v>
      </c>
      <c r="BQ33" s="63" t="e">
        <v>#VALUE!</v>
      </c>
      <c r="BR33" s="63" t="e">
        <v>#VALUE!</v>
      </c>
      <c r="BS33" s="63" t="e">
        <v>#VALUE!</v>
      </c>
      <c r="BT33" s="63" t="e">
        <v>#VALUE!</v>
      </c>
      <c r="BU33" s="63" t="e">
        <v>#VALUE!</v>
      </c>
      <c r="BV33" s="63" t="e">
        <v>#VALUE!</v>
      </c>
      <c r="BW33" s="63" t="e">
        <v>#VALUE!</v>
      </c>
      <c r="BX33" s="63" t="e">
        <v>#VALUE!</v>
      </c>
      <c r="BY33" s="63" t="e">
        <v>#VALUE!</v>
      </c>
      <c r="BZ33" s="63" t="e">
        <v>#VALUE!</v>
      </c>
      <c r="CA33" s="63" t="e">
        <v>#VALUE!</v>
      </c>
      <c r="CB33" s="63" t="e">
        <v>#VALUE!</v>
      </c>
      <c r="CC33" s="63" t="e">
        <v>#VALUE!</v>
      </c>
      <c r="CD33" s="63" t="e">
        <v>#VALUE!</v>
      </c>
      <c r="CE33" s="63" t="e">
        <v>#VALUE!</v>
      </c>
      <c r="CF33" s="63" t="e">
        <v>#VALUE!</v>
      </c>
      <c r="CG33" s="63" t="e">
        <v>#VALUE!</v>
      </c>
      <c r="CH33" s="63" t="e">
        <v>#VALUE!</v>
      </c>
      <c r="CI33" s="63" t="e">
        <v>#VALUE!</v>
      </c>
      <c r="CJ33" s="63" t="e">
        <v>#VALUE!</v>
      </c>
      <c r="CK33" s="63" t="e">
        <v>#VALUE!</v>
      </c>
      <c r="CL33" s="63" t="e">
        <v>#VALUE!</v>
      </c>
      <c r="CM33" s="63" t="e">
        <v>#VALUE!</v>
      </c>
      <c r="CN33" s="63" t="e">
        <v>#VALUE!</v>
      </c>
      <c r="CO33" s="63" t="e">
        <v>#VALUE!</v>
      </c>
      <c r="CP33" s="63" t="e">
        <v>#VALUE!</v>
      </c>
      <c r="CQ33" s="63" t="e">
        <v>#VALUE!</v>
      </c>
      <c r="CR33" s="63" t="e">
        <v>#VALUE!</v>
      </c>
      <c r="CS33" s="63" t="e">
        <v>#VALUE!</v>
      </c>
      <c r="CT33" s="63" t="e">
        <v>#VALUE!</v>
      </c>
      <c r="CU33" s="63" t="e">
        <v>#VALUE!</v>
      </c>
      <c r="CV33" s="63" t="e">
        <v>#VALUE!</v>
      </c>
      <c r="CW33" s="63" t="e">
        <v>#VALUE!</v>
      </c>
      <c r="CX33" s="63" t="e">
        <v>#VALUE!</v>
      </c>
      <c r="CY33" s="63" t="e">
        <v>#VALUE!</v>
      </c>
      <c r="CZ33" s="63" t="e">
        <v>#VALUE!</v>
      </c>
      <c r="DA33" s="63" t="e">
        <v>#VALUE!</v>
      </c>
      <c r="DB33" s="63" t="e">
        <v>#VALUE!</v>
      </c>
      <c r="DC33" s="63" t="e">
        <v>#VALUE!</v>
      </c>
      <c r="DD33" s="63" t="e">
        <v>#VALUE!</v>
      </c>
      <c r="DE33" s="63" t="e">
        <v>#VALUE!</v>
      </c>
      <c r="DF33" s="63" t="e">
        <v>#VALUE!</v>
      </c>
      <c r="DG33" s="63" t="e">
        <v>#VALUE!</v>
      </c>
      <c r="DH33" s="63" t="e">
        <v>#VALUE!</v>
      </c>
      <c r="DI33" s="63" t="e">
        <v>#VALUE!</v>
      </c>
      <c r="DJ33" s="63" t="e">
        <v>#VALUE!</v>
      </c>
      <c r="DK33" s="63" t="e">
        <v>#VALUE!</v>
      </c>
      <c r="DL33" s="63" t="e">
        <v>#VALUE!</v>
      </c>
      <c r="DM33" s="63" t="e">
        <v>#VALUE!</v>
      </c>
      <c r="DN33" s="63" t="e">
        <v>#VALUE!</v>
      </c>
      <c r="DO33" s="63" t="e">
        <v>#VALUE!</v>
      </c>
      <c r="DP33" s="63" t="e">
        <v>#VALUE!</v>
      </c>
      <c r="DQ33" s="63" t="e">
        <v>#VALUE!</v>
      </c>
      <c r="DR33" s="63" t="e">
        <v>#VALUE!</v>
      </c>
      <c r="DS33" s="63" t="e">
        <v>#VALUE!</v>
      </c>
      <c r="DT33" s="63" t="e">
        <v>#VALUE!</v>
      </c>
      <c r="DU33" s="63" t="e">
        <v>#VALUE!</v>
      </c>
      <c r="DV33" s="63" t="e">
        <v>#VALUE!</v>
      </c>
      <c r="DW33" s="63" t="e">
        <v>#VALUE!</v>
      </c>
      <c r="DX33" s="63" t="e">
        <v>#VALUE!</v>
      </c>
      <c r="DY33" s="63" t="e">
        <v>#VALUE!</v>
      </c>
      <c r="DZ33" s="63" t="e">
        <v>#VALUE!</v>
      </c>
      <c r="EA33" s="63" t="e">
        <v>#VALUE!</v>
      </c>
      <c r="EB33" s="63" t="e">
        <v>#VALUE!</v>
      </c>
      <c r="EC33" s="63" t="e">
        <v>#VALUE!</v>
      </c>
      <c r="ED33" s="63" t="e">
        <v>#VALUE!</v>
      </c>
      <c r="EE33" s="63" t="e">
        <v>#VALUE!</v>
      </c>
      <c r="EF33" s="63" t="e">
        <v>#VALUE!</v>
      </c>
    </row>
    <row r="34" spans="1:136" x14ac:dyDescent="0.3">
      <c r="A34" s="63" t="s">
        <v>54</v>
      </c>
      <c r="B34" s="63">
        <v>0.72269607979329298</v>
      </c>
      <c r="C34" s="63">
        <v>0.74680374712779096</v>
      </c>
      <c r="D34" s="63">
        <v>0.74720438858245197</v>
      </c>
      <c r="E34" s="63">
        <v>0.74068001113757997</v>
      </c>
      <c r="F34" s="63">
        <v>0.70186927015120804</v>
      </c>
      <c r="G34" s="63">
        <v>3.0255883088378299E-2</v>
      </c>
      <c r="H34" s="63">
        <v>2.5923525599481499E-2</v>
      </c>
      <c r="I34" s="63">
        <v>2.28170117852729E-2</v>
      </c>
      <c r="J34" s="63">
        <v>1.87173220307521E-2</v>
      </c>
      <c r="K34" s="63">
        <v>1.27792991229115E-2</v>
      </c>
      <c r="L34" s="63">
        <v>7.2236268163253996E-4</v>
      </c>
      <c r="M34" s="63">
        <v>6.7754669180463095E-4</v>
      </c>
      <c r="N34" s="63">
        <v>4.5212044488651801E-4</v>
      </c>
      <c r="O34" s="63">
        <v>5.5687900256783096E-4</v>
      </c>
      <c r="P34" s="63" t="e">
        <v>#VALUE!</v>
      </c>
      <c r="Q34" s="63">
        <v>4.1119106492929196E-3</v>
      </c>
      <c r="R34" s="63">
        <v>4.3304071171861198E-3</v>
      </c>
      <c r="S34" s="63">
        <v>2.9538535732585801E-3</v>
      </c>
      <c r="T34" s="63">
        <v>2.8772081799337901E-3</v>
      </c>
      <c r="U34" s="63">
        <v>1.9049886891296601E-3</v>
      </c>
      <c r="V34" s="63">
        <v>0.27472008446086699</v>
      </c>
      <c r="W34" s="63">
        <v>0.26503859070288099</v>
      </c>
      <c r="X34" s="63">
        <v>0.24330108207493101</v>
      </c>
      <c r="Y34" s="63">
        <v>0.207437428456517</v>
      </c>
      <c r="Z34" s="63">
        <v>0.120609596380521</v>
      </c>
      <c r="AA34" s="63" t="e">
        <v>#VALUE!</v>
      </c>
      <c r="AB34" s="63" t="e">
        <v>#VALUE!</v>
      </c>
      <c r="AC34" s="63" t="e">
        <v>#VALUE!</v>
      </c>
      <c r="AD34" s="63" t="e">
        <v>#VALUE!</v>
      </c>
      <c r="AE34" s="63" t="e">
        <v>#VALUE!</v>
      </c>
      <c r="AF34" s="63">
        <v>3.5284638679743299E-3</v>
      </c>
      <c r="AG34" s="63">
        <v>3.8296117362870401E-3</v>
      </c>
      <c r="AH34" s="63">
        <v>3.1045603882207599E-3</v>
      </c>
      <c r="AI34" s="63">
        <v>2.66064412337964E-3</v>
      </c>
      <c r="AJ34" s="63">
        <v>8.3343255149422599E-4</v>
      </c>
      <c r="AK34" s="63">
        <v>8.5294362792765303E-3</v>
      </c>
      <c r="AL34" s="63">
        <v>7.9538089907500095E-3</v>
      </c>
      <c r="AM34" s="63">
        <v>6.9023721252674999E-3</v>
      </c>
      <c r="AN34" s="63">
        <v>5.1975373572997604E-3</v>
      </c>
      <c r="AO34" s="63">
        <v>3.6512283208318401E-3</v>
      </c>
      <c r="AP34" s="63">
        <v>0.111882866112855</v>
      </c>
      <c r="AQ34" s="63">
        <v>0.110440110764155</v>
      </c>
      <c r="AR34" s="63">
        <v>9.9074660156132296E-2</v>
      </c>
      <c r="AS34" s="63">
        <v>8.4645608390310295E-2</v>
      </c>
      <c r="AT34" s="63">
        <v>5.39349922609835E-2</v>
      </c>
      <c r="AU34" s="63">
        <v>2.4421415275192399E-2</v>
      </c>
      <c r="AV34" s="63">
        <v>2.0503152065044501E-2</v>
      </c>
      <c r="AW34" s="63">
        <v>2.0827681827772299E-2</v>
      </c>
      <c r="AX34" s="63">
        <v>2.0759211706834101E-2</v>
      </c>
      <c r="AY34" s="63">
        <v>1.0834623169424899E-2</v>
      </c>
      <c r="AZ34" s="63">
        <v>4.2619398216319798E-2</v>
      </c>
      <c r="BA34" s="63">
        <v>3.9533376539209297E-2</v>
      </c>
      <c r="BB34" s="63">
        <v>3.5174970612171098E-2</v>
      </c>
      <c r="BC34" s="63">
        <v>2.4719240169538699E-2</v>
      </c>
      <c r="BD34" s="63">
        <v>1.1668055720919199E-2</v>
      </c>
      <c r="BE34" s="63">
        <v>7.3903258967021402E-3</v>
      </c>
      <c r="BF34" s="63">
        <v>4.5071584280916696E-3</v>
      </c>
      <c r="BG34" s="63">
        <v>3.0141362992434501E-3</v>
      </c>
      <c r="BH34" s="63">
        <v>1.88720106425765E-3</v>
      </c>
      <c r="BI34" s="63">
        <v>1.62717783863158E-3</v>
      </c>
      <c r="BJ34" s="63">
        <v>3.8340788486650201E-3</v>
      </c>
      <c r="BK34" s="63">
        <v>2.5334354563129702E-3</v>
      </c>
      <c r="BL34" s="63">
        <v>1.1152304307200801E-3</v>
      </c>
      <c r="BM34" s="63">
        <v>6.1875444729759003E-4</v>
      </c>
      <c r="BN34" s="63" t="e">
        <v>#VALUE!</v>
      </c>
      <c r="BO34" s="63">
        <v>4.4453088100464E-3</v>
      </c>
      <c r="BP34" s="63">
        <v>3.00477228539445E-3</v>
      </c>
      <c r="BQ34" s="63">
        <v>3.6169635590921402E-3</v>
      </c>
      <c r="BR34" s="63">
        <v>3.9909661850694497E-3</v>
      </c>
      <c r="BS34" s="63">
        <v>1.50811604556098E-3</v>
      </c>
      <c r="BT34" s="63">
        <v>3.5840302280999098E-3</v>
      </c>
      <c r="BU34" s="63">
        <v>3.5644847699287099E-3</v>
      </c>
      <c r="BV34" s="63">
        <v>2.2907435874250201E-3</v>
      </c>
      <c r="BW34" s="63">
        <v>1.2375088945951801E-3</v>
      </c>
      <c r="BX34" s="63">
        <v>7.9374528713735805E-4</v>
      </c>
      <c r="BY34" s="63">
        <v>6.6679632150696004E-4</v>
      </c>
      <c r="BZ34" s="63">
        <v>5.5971248453426002E-4</v>
      </c>
      <c r="CA34" s="63">
        <v>4.2197908189408299E-4</v>
      </c>
      <c r="CB34" s="63">
        <v>3.4031494601367401E-4</v>
      </c>
      <c r="CC34" s="63" t="e">
        <v>#VALUE!</v>
      </c>
      <c r="CD34" s="63">
        <v>6.9457950156975E-4</v>
      </c>
      <c r="CE34" s="63">
        <v>3.5350262181111199E-4</v>
      </c>
      <c r="CF34" s="63" t="e">
        <v>#VALUE!</v>
      </c>
      <c r="CG34" s="63" t="e">
        <v>#VALUE!</v>
      </c>
      <c r="CH34" s="63" t="e">
        <v>#VALUE!</v>
      </c>
      <c r="CI34" s="63">
        <v>5.3899369321812598E-3</v>
      </c>
      <c r="CJ34" s="63">
        <v>4.7722853944500102E-3</v>
      </c>
      <c r="CK34" s="63">
        <v>3.6169635590921402E-3</v>
      </c>
      <c r="CL34" s="63">
        <v>3.2175231259474698E-3</v>
      </c>
      <c r="CM34" s="63">
        <v>7.9374528713735805E-4</v>
      </c>
      <c r="CN34" s="63">
        <v>1.02519934431695E-2</v>
      </c>
      <c r="CO34" s="63">
        <v>9.4856536852648294E-3</v>
      </c>
      <c r="CP34" s="63">
        <v>8.13816800795732E-3</v>
      </c>
      <c r="CQ34" s="63">
        <v>6.9609875320978901E-3</v>
      </c>
      <c r="CR34" s="63">
        <v>3.25435567726317E-3</v>
      </c>
      <c r="CS34" s="63">
        <v>7.2069569082877205E-2</v>
      </c>
      <c r="CT34" s="63">
        <v>7.3852589406704805E-2</v>
      </c>
      <c r="CU34" s="63">
        <v>7.0108810320402698E-2</v>
      </c>
      <c r="CV34" s="63">
        <v>6.2989202734894695E-2</v>
      </c>
      <c r="CW34" s="63">
        <v>3.4845418105329998E-2</v>
      </c>
      <c r="CX34" s="63">
        <v>6.5846136748812303E-3</v>
      </c>
      <c r="CY34" s="63">
        <v>5.0079538089907501E-3</v>
      </c>
      <c r="CZ34" s="63">
        <v>4.9431835307592598E-3</v>
      </c>
      <c r="DA34" s="63">
        <v>3.4959626272313801E-3</v>
      </c>
      <c r="DB34" s="63">
        <v>1.1112434019922999E-3</v>
      </c>
      <c r="DC34" s="63">
        <v>3.0561498069069E-3</v>
      </c>
      <c r="DD34" s="63">
        <v>2.5923525599481499E-3</v>
      </c>
      <c r="DE34" s="63">
        <v>2.9538535732585801E-3</v>
      </c>
      <c r="DF34" s="63">
        <v>1.7634501747981299E-3</v>
      </c>
      <c r="DG34" s="63">
        <v>1.62717783863158E-3</v>
      </c>
      <c r="DH34" s="63" t="e">
        <v>#VALUE!</v>
      </c>
      <c r="DI34" s="63" t="e">
        <v>#VALUE!</v>
      </c>
      <c r="DJ34" s="63" t="e">
        <v>#VALUE!</v>
      </c>
      <c r="DK34" s="63" t="e">
        <v>#VALUE!</v>
      </c>
      <c r="DL34" s="63" t="e">
        <v>#VALUE!</v>
      </c>
      <c r="DM34" s="63">
        <v>0.73050315339093697</v>
      </c>
      <c r="DN34" s="63">
        <v>0.75319625287220904</v>
      </c>
      <c r="DO34" s="63">
        <v>0.75362449889983996</v>
      </c>
      <c r="DP34" s="63">
        <v>0.74587754849487997</v>
      </c>
      <c r="DQ34" s="63">
        <v>0.70544112394332703</v>
      </c>
      <c r="DR34" s="63">
        <v>0.27658155752507402</v>
      </c>
      <c r="DS34" s="63">
        <v>0.26618747422376698</v>
      </c>
      <c r="DT34" s="63">
        <v>0.24432588841667399</v>
      </c>
      <c r="DU34" s="63">
        <v>0.209788695356248</v>
      </c>
      <c r="DV34" s="63">
        <v>0.12100646902409</v>
      </c>
      <c r="DW34" s="63">
        <v>5.4732864723696303E-2</v>
      </c>
      <c r="DX34" s="63">
        <v>5.1257880162611201E-2</v>
      </c>
      <c r="DY34" s="63">
        <v>4.42173795099014E-2</v>
      </c>
      <c r="DZ34" s="63">
        <v>3.07520960306902E-2</v>
      </c>
      <c r="EA34" s="63">
        <v>1.5319284041750999E-2</v>
      </c>
      <c r="EB34" s="63">
        <v>0.22990581501958701</v>
      </c>
      <c r="EC34" s="63">
        <v>0.22252990043009499</v>
      </c>
      <c r="ED34" s="63">
        <v>0.20453928926666101</v>
      </c>
      <c r="EE34" s="63">
        <v>0.18154255483711301</v>
      </c>
      <c r="EF34" s="63">
        <v>0.106599992062547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B7D0-C604-49DB-BC59-FEC8FA8AA716}">
  <dimension ref="A1:IB34"/>
  <sheetViews>
    <sheetView topLeftCell="CY1" workbookViewId="0">
      <selection activeCell="HV2" sqref="HV2:HV29"/>
    </sheetView>
  </sheetViews>
  <sheetFormatPr defaultColWidth="10.77734375" defaultRowHeight="14.4" x14ac:dyDescent="0.3"/>
  <sheetData>
    <row r="1" spans="1:236" x14ac:dyDescent="0.3">
      <c r="A1" t="s">
        <v>525</v>
      </c>
      <c r="B1" t="s">
        <v>855</v>
      </c>
      <c r="C1" t="s">
        <v>856</v>
      </c>
      <c r="D1" t="s">
        <v>857</v>
      </c>
      <c r="E1" t="s">
        <v>858</v>
      </c>
      <c r="F1" t="s">
        <v>859</v>
      </c>
      <c r="G1" t="s">
        <v>531</v>
      </c>
      <c r="H1" t="s">
        <v>532</v>
      </c>
      <c r="I1" t="s">
        <v>533</v>
      </c>
      <c r="J1" t="s">
        <v>534</v>
      </c>
      <c r="K1" t="s">
        <v>535</v>
      </c>
      <c r="L1" t="s">
        <v>860</v>
      </c>
      <c r="M1" t="s">
        <v>861</v>
      </c>
      <c r="N1" t="s">
        <v>862</v>
      </c>
      <c r="O1" t="s">
        <v>863</v>
      </c>
      <c r="P1" t="s">
        <v>864</v>
      </c>
      <c r="Q1" t="s">
        <v>865</v>
      </c>
      <c r="R1" t="s">
        <v>866</v>
      </c>
      <c r="S1" t="s">
        <v>867</v>
      </c>
      <c r="T1" t="s">
        <v>868</v>
      </c>
      <c r="U1" t="s">
        <v>869</v>
      </c>
      <c r="V1" t="s">
        <v>870</v>
      </c>
      <c r="W1" t="s">
        <v>871</v>
      </c>
      <c r="X1" t="s">
        <v>872</v>
      </c>
      <c r="Y1" t="s">
        <v>873</v>
      </c>
      <c r="Z1" t="s">
        <v>874</v>
      </c>
      <c r="AA1" t="s">
        <v>875</v>
      </c>
      <c r="AB1" t="s">
        <v>876</v>
      </c>
      <c r="AC1" t="s">
        <v>877</v>
      </c>
      <c r="AD1" t="s">
        <v>878</v>
      </c>
      <c r="AE1" t="s">
        <v>879</v>
      </c>
      <c r="AF1" t="s">
        <v>880</v>
      </c>
      <c r="AG1" t="s">
        <v>881</v>
      </c>
      <c r="AH1" t="s">
        <v>882</v>
      </c>
      <c r="AI1" t="s">
        <v>883</v>
      </c>
      <c r="AJ1" t="s">
        <v>884</v>
      </c>
      <c r="AK1" t="s">
        <v>885</v>
      </c>
      <c r="AL1" t="s">
        <v>886</v>
      </c>
      <c r="AM1" t="s">
        <v>887</v>
      </c>
      <c r="AN1" t="s">
        <v>888</v>
      </c>
      <c r="AO1" t="s">
        <v>889</v>
      </c>
      <c r="AP1" t="s">
        <v>890</v>
      </c>
      <c r="AQ1" t="s">
        <v>891</v>
      </c>
      <c r="AR1" t="s">
        <v>892</v>
      </c>
      <c r="AS1" t="s">
        <v>893</v>
      </c>
      <c r="AT1" t="s">
        <v>894</v>
      </c>
      <c r="AU1" t="s">
        <v>895</v>
      </c>
      <c r="AV1" t="s">
        <v>896</v>
      </c>
      <c r="AW1" t="s">
        <v>897</v>
      </c>
      <c r="AX1" t="s">
        <v>898</v>
      </c>
      <c r="AY1" t="s">
        <v>899</v>
      </c>
      <c r="AZ1" t="s">
        <v>900</v>
      </c>
      <c r="BA1" t="s">
        <v>901</v>
      </c>
      <c r="BB1" t="s">
        <v>902</v>
      </c>
      <c r="BC1" t="s">
        <v>903</v>
      </c>
      <c r="BD1" t="s">
        <v>904</v>
      </c>
      <c r="BE1" t="s">
        <v>905</v>
      </c>
      <c r="BF1" t="s">
        <v>906</v>
      </c>
      <c r="BG1" t="s">
        <v>907</v>
      </c>
      <c r="BH1" t="s">
        <v>908</v>
      </c>
      <c r="BI1" t="s">
        <v>909</v>
      </c>
      <c r="BJ1" t="s">
        <v>910</v>
      </c>
      <c r="BK1" t="s">
        <v>911</v>
      </c>
      <c r="BL1" t="s">
        <v>912</v>
      </c>
      <c r="BM1" t="s">
        <v>913</v>
      </c>
      <c r="BN1" t="s">
        <v>914</v>
      </c>
      <c r="BO1" t="s">
        <v>915</v>
      </c>
      <c r="BP1" t="s">
        <v>916</v>
      </c>
      <c r="BQ1" t="s">
        <v>917</v>
      </c>
      <c r="BR1" t="s">
        <v>918</v>
      </c>
      <c r="BS1" t="s">
        <v>919</v>
      </c>
      <c r="BT1" t="s">
        <v>920</v>
      </c>
      <c r="BU1" t="s">
        <v>921</v>
      </c>
      <c r="BV1" t="s">
        <v>922</v>
      </c>
      <c r="BW1" t="s">
        <v>923</v>
      </c>
      <c r="BX1" t="s">
        <v>924</v>
      </c>
      <c r="BY1" t="s">
        <v>925</v>
      </c>
      <c r="BZ1" t="s">
        <v>926</v>
      </c>
      <c r="CA1" t="s">
        <v>927</v>
      </c>
      <c r="CB1" t="s">
        <v>928</v>
      </c>
      <c r="CC1" t="s">
        <v>929</v>
      </c>
      <c r="CD1" t="s">
        <v>930</v>
      </c>
      <c r="CE1" t="s">
        <v>931</v>
      </c>
      <c r="CF1" t="s">
        <v>932</v>
      </c>
      <c r="CG1" t="s">
        <v>933</v>
      </c>
      <c r="CH1" t="s">
        <v>934</v>
      </c>
      <c r="CI1" t="s">
        <v>935</v>
      </c>
      <c r="CJ1" t="s">
        <v>936</v>
      </c>
      <c r="CK1" t="s">
        <v>937</v>
      </c>
      <c r="CL1" t="s">
        <v>938</v>
      </c>
      <c r="CM1" t="s">
        <v>939</v>
      </c>
      <c r="CN1" t="s">
        <v>940</v>
      </c>
      <c r="CO1" t="s">
        <v>941</v>
      </c>
      <c r="CP1" t="s">
        <v>942</v>
      </c>
      <c r="CQ1" t="s">
        <v>943</v>
      </c>
      <c r="CR1" t="s">
        <v>944</v>
      </c>
      <c r="CS1" t="s">
        <v>945</v>
      </c>
      <c r="CT1" t="s">
        <v>946</v>
      </c>
      <c r="CU1" t="s">
        <v>947</v>
      </c>
      <c r="CV1" t="s">
        <v>948</v>
      </c>
      <c r="CW1" t="s">
        <v>949</v>
      </c>
      <c r="CX1" t="s">
        <v>950</v>
      </c>
      <c r="CY1" t="s">
        <v>951</v>
      </c>
      <c r="CZ1" t="s">
        <v>952</v>
      </c>
      <c r="DA1" t="s">
        <v>953</v>
      </c>
      <c r="DB1" t="s">
        <v>954</v>
      </c>
      <c r="DC1" t="s">
        <v>955</v>
      </c>
      <c r="DD1" t="s">
        <v>956</v>
      </c>
      <c r="DE1" t="s">
        <v>957</v>
      </c>
      <c r="DF1" t="s">
        <v>958</v>
      </c>
      <c r="DG1" t="s">
        <v>959</v>
      </c>
      <c r="DH1" t="s">
        <v>960</v>
      </c>
      <c r="DI1" t="s">
        <v>961</v>
      </c>
      <c r="DJ1" t="s">
        <v>962</v>
      </c>
      <c r="DK1" t="s">
        <v>963</v>
      </c>
      <c r="DL1" t="s">
        <v>964</v>
      </c>
      <c r="DM1" t="s">
        <v>965</v>
      </c>
      <c r="DN1" t="s">
        <v>966</v>
      </c>
      <c r="DO1" t="s">
        <v>967</v>
      </c>
      <c r="DP1" t="s">
        <v>968</v>
      </c>
      <c r="DQ1" t="s">
        <v>969</v>
      </c>
      <c r="DR1" t="s">
        <v>970</v>
      </c>
      <c r="DS1" t="s">
        <v>971</v>
      </c>
      <c r="DT1" t="s">
        <v>972</v>
      </c>
      <c r="DU1" t="s">
        <v>973</v>
      </c>
      <c r="DV1" t="s">
        <v>974</v>
      </c>
      <c r="DW1" t="s">
        <v>975</v>
      </c>
      <c r="DX1" t="s">
        <v>976</v>
      </c>
      <c r="DY1" t="s">
        <v>977</v>
      </c>
      <c r="DZ1" t="s">
        <v>978</v>
      </c>
      <c r="EA1" t="s">
        <v>979</v>
      </c>
      <c r="EB1" t="s">
        <v>980</v>
      </c>
      <c r="EC1" t="s">
        <v>981</v>
      </c>
      <c r="ED1" t="s">
        <v>982</v>
      </c>
      <c r="EE1" t="s">
        <v>983</v>
      </c>
      <c r="EF1" t="s">
        <v>984</v>
      </c>
      <c r="EG1" t="s">
        <v>985</v>
      </c>
      <c r="EH1" t="s">
        <v>986</v>
      </c>
      <c r="EI1" t="s">
        <v>987</v>
      </c>
      <c r="EJ1" t="s">
        <v>988</v>
      </c>
      <c r="EK1" t="s">
        <v>989</v>
      </c>
      <c r="EL1" t="s">
        <v>990</v>
      </c>
      <c r="EM1" t="s">
        <v>991</v>
      </c>
      <c r="EN1" t="s">
        <v>992</v>
      </c>
      <c r="EO1" t="s">
        <v>993</v>
      </c>
      <c r="EP1" t="s">
        <v>994</v>
      </c>
      <c r="EQ1" t="s">
        <v>995</v>
      </c>
      <c r="ER1" t="s">
        <v>996</v>
      </c>
      <c r="ES1" t="s">
        <v>997</v>
      </c>
      <c r="ET1" t="s">
        <v>998</v>
      </c>
      <c r="EU1" t="s">
        <v>999</v>
      </c>
      <c r="EV1" t="s">
        <v>1000</v>
      </c>
      <c r="EW1" t="s">
        <v>1001</v>
      </c>
      <c r="EX1" t="s">
        <v>1002</v>
      </c>
      <c r="EY1" t="s">
        <v>1003</v>
      </c>
      <c r="EZ1" t="s">
        <v>1004</v>
      </c>
      <c r="FA1" t="s">
        <v>1005</v>
      </c>
      <c r="FB1" t="s">
        <v>1006</v>
      </c>
      <c r="FC1" t="s">
        <v>1007</v>
      </c>
      <c r="FD1" t="s">
        <v>1008</v>
      </c>
      <c r="FE1" t="s">
        <v>1009</v>
      </c>
      <c r="FF1" t="s">
        <v>1010</v>
      </c>
      <c r="FG1" t="s">
        <v>1011</v>
      </c>
      <c r="FH1" t="s">
        <v>1012</v>
      </c>
      <c r="FI1" t="s">
        <v>1013</v>
      </c>
      <c r="FJ1" t="s">
        <v>1014</v>
      </c>
      <c r="FK1" t="s">
        <v>1015</v>
      </c>
      <c r="FL1" t="s">
        <v>1016</v>
      </c>
      <c r="FM1" t="s">
        <v>1017</v>
      </c>
      <c r="FN1" t="s">
        <v>1018</v>
      </c>
      <c r="FO1" t="s">
        <v>1019</v>
      </c>
      <c r="FP1" t="s">
        <v>1020</v>
      </c>
      <c r="FQ1" t="s">
        <v>1021</v>
      </c>
      <c r="FR1" t="s">
        <v>1022</v>
      </c>
      <c r="FS1" t="s">
        <v>1023</v>
      </c>
      <c r="FT1" t="s">
        <v>1024</v>
      </c>
      <c r="FU1" t="s">
        <v>1025</v>
      </c>
      <c r="FV1" t="s">
        <v>1026</v>
      </c>
      <c r="FW1" t="s">
        <v>1027</v>
      </c>
      <c r="FX1" t="s">
        <v>1028</v>
      </c>
      <c r="FY1" t="s">
        <v>1029</v>
      </c>
      <c r="FZ1" t="s">
        <v>1030</v>
      </c>
      <c r="GA1" t="s">
        <v>1031</v>
      </c>
      <c r="GB1" t="s">
        <v>1032</v>
      </c>
      <c r="GC1" t="s">
        <v>1033</v>
      </c>
      <c r="GD1" t="s">
        <v>1034</v>
      </c>
      <c r="GE1" t="s">
        <v>1035</v>
      </c>
      <c r="GF1" t="s">
        <v>1036</v>
      </c>
      <c r="GG1" t="s">
        <v>1037</v>
      </c>
      <c r="GH1" t="s">
        <v>1038</v>
      </c>
      <c r="GI1" t="s">
        <v>1039</v>
      </c>
      <c r="GJ1" t="s">
        <v>1040</v>
      </c>
      <c r="GK1" t="s">
        <v>1041</v>
      </c>
      <c r="GL1" t="s">
        <v>1042</v>
      </c>
      <c r="GM1" t="s">
        <v>1043</v>
      </c>
      <c r="GN1" t="s">
        <v>1044</v>
      </c>
      <c r="GO1" t="s">
        <v>1045</v>
      </c>
      <c r="GP1" t="s">
        <v>1046</v>
      </c>
      <c r="GQ1" t="s">
        <v>1047</v>
      </c>
      <c r="GR1" t="s">
        <v>1048</v>
      </c>
      <c r="GS1" t="s">
        <v>1049</v>
      </c>
      <c r="GT1" t="s">
        <v>1050</v>
      </c>
      <c r="GU1" t="s">
        <v>1051</v>
      </c>
      <c r="GV1" t="s">
        <v>1052</v>
      </c>
      <c r="GW1" t="s">
        <v>1053</v>
      </c>
      <c r="GX1" t="s">
        <v>1054</v>
      </c>
      <c r="GY1" t="s">
        <v>1055</v>
      </c>
      <c r="GZ1" t="s">
        <v>1056</v>
      </c>
      <c r="HA1" t="s">
        <v>1057</v>
      </c>
      <c r="HB1" t="s">
        <v>1058</v>
      </c>
      <c r="HC1" t="s">
        <v>1059</v>
      </c>
      <c r="HD1" t="s">
        <v>1060</v>
      </c>
      <c r="HE1" t="s">
        <v>1061</v>
      </c>
      <c r="HF1" t="s">
        <v>1062</v>
      </c>
      <c r="HG1" t="s">
        <v>1063</v>
      </c>
      <c r="HH1" t="s">
        <v>1064</v>
      </c>
      <c r="HI1" t="s">
        <v>1241</v>
      </c>
      <c r="HJ1" t="s">
        <v>1242</v>
      </c>
      <c r="HK1" t="s">
        <v>1243</v>
      </c>
      <c r="HL1" t="s">
        <v>1244</v>
      </c>
      <c r="HM1" t="s">
        <v>1245</v>
      </c>
      <c r="HN1" t="s">
        <v>1246</v>
      </c>
      <c r="HO1" t="s">
        <v>1247</v>
      </c>
      <c r="HP1" t="s">
        <v>1248</v>
      </c>
      <c r="HQ1" t="s">
        <v>1249</v>
      </c>
      <c r="HR1" t="s">
        <v>1250</v>
      </c>
      <c r="HS1" t="s">
        <v>1251</v>
      </c>
      <c r="HT1" t="s">
        <v>1252</v>
      </c>
      <c r="HU1" t="s">
        <v>1253</v>
      </c>
      <c r="HV1" t="s">
        <v>1254</v>
      </c>
      <c r="HW1" t="s">
        <v>1255</v>
      </c>
      <c r="HX1" t="s">
        <v>1311</v>
      </c>
      <c r="HY1" t="s">
        <v>1312</v>
      </c>
      <c r="HZ1" t="s">
        <v>1313</v>
      </c>
      <c r="IA1" t="s">
        <v>1314</v>
      </c>
      <c r="IB1" t="s">
        <v>1315</v>
      </c>
    </row>
    <row r="2" spans="1:236" x14ac:dyDescent="0.3">
      <c r="A2" t="s">
        <v>19</v>
      </c>
      <c r="B2">
        <v>3.34606793897738</v>
      </c>
      <c r="C2">
        <v>3.16681989988763</v>
      </c>
      <c r="D2">
        <v>3.6790066681995901</v>
      </c>
      <c r="E2">
        <v>3.3683921083384898</v>
      </c>
      <c r="F2">
        <v>2.9857329465452001</v>
      </c>
      <c r="G2" t="e">
        <v>#VALUE!</v>
      </c>
      <c r="H2" t="e">
        <v>#VALUE!</v>
      </c>
      <c r="I2" t="e">
        <v>#VALUE!</v>
      </c>
      <c r="J2" t="e">
        <v>#VALUE!</v>
      </c>
      <c r="K2" t="e">
        <v>#VALUE!</v>
      </c>
      <c r="L2" t="e">
        <v>#VALUE!</v>
      </c>
      <c r="M2">
        <v>9.9009900990098991</v>
      </c>
      <c r="N2" t="e">
        <v>#VALUE!</v>
      </c>
      <c r="O2" t="e">
        <v>#VALUE!</v>
      </c>
      <c r="P2" t="e">
        <v>#VALUE!</v>
      </c>
      <c r="Q2">
        <v>1.8352941176470601</v>
      </c>
      <c r="R2">
        <v>2.1162790697674398</v>
      </c>
      <c r="S2">
        <v>1.8469387755102</v>
      </c>
      <c r="T2">
        <v>1.5376344086021501</v>
      </c>
      <c r="U2">
        <v>1.73170731707317</v>
      </c>
      <c r="V2">
        <v>66.950980392156893</v>
      </c>
      <c r="W2">
        <v>108.45098039215701</v>
      </c>
      <c r="X2">
        <v>93.079646017699105</v>
      </c>
      <c r="Y2">
        <v>60.242990654205599</v>
      </c>
      <c r="Z2">
        <v>36.4</v>
      </c>
      <c r="AA2">
        <v>11.764705882352899</v>
      </c>
      <c r="AB2">
        <v>11.764705882352899</v>
      </c>
      <c r="AC2">
        <v>13.2743362831858</v>
      </c>
      <c r="AD2">
        <v>17.757009345794401</v>
      </c>
      <c r="AE2" t="e">
        <v>#VALUE!</v>
      </c>
      <c r="AF2">
        <v>13.7254901960784</v>
      </c>
      <c r="AG2">
        <v>12.7450980392157</v>
      </c>
      <c r="AH2">
        <v>13.2743362831858</v>
      </c>
      <c r="AI2">
        <v>13.0841121495327</v>
      </c>
      <c r="AJ2">
        <v>11.1111111111111</v>
      </c>
      <c r="AK2">
        <v>0.28257456828885402</v>
      </c>
      <c r="AL2">
        <v>0.35566093657379999</v>
      </c>
      <c r="AM2">
        <v>0.31590683845391498</v>
      </c>
      <c r="AN2">
        <v>0.33186860461543199</v>
      </c>
      <c r="AO2">
        <v>0.29258480387674901</v>
      </c>
      <c r="AP2">
        <v>8.5714290000000002</v>
      </c>
      <c r="AQ2">
        <v>9.5890409999999999</v>
      </c>
      <c r="AR2">
        <v>5.3333329999999997</v>
      </c>
      <c r="AS2">
        <v>25</v>
      </c>
      <c r="AT2">
        <v>16.666667</v>
      </c>
      <c r="AU2">
        <v>75</v>
      </c>
      <c r="AV2">
        <v>75</v>
      </c>
      <c r="AW2">
        <v>63.043479999999995</v>
      </c>
      <c r="AX2">
        <v>74.074070000000006</v>
      </c>
      <c r="AY2">
        <v>76.315789999999993</v>
      </c>
      <c r="AZ2">
        <v>25</v>
      </c>
      <c r="BA2">
        <v>25</v>
      </c>
      <c r="BB2">
        <v>36.956522</v>
      </c>
      <c r="BC2">
        <v>25.925926</v>
      </c>
      <c r="BD2">
        <v>23.684210999999998</v>
      </c>
      <c r="BE2">
        <v>60</v>
      </c>
      <c r="BF2">
        <v>75.490200000000002</v>
      </c>
      <c r="BG2">
        <v>64.575649999999996</v>
      </c>
      <c r="BH2">
        <v>49.73545</v>
      </c>
      <c r="BI2">
        <v>80.357140000000001</v>
      </c>
      <c r="BJ2">
        <v>40</v>
      </c>
      <c r="BK2">
        <v>24.509803999999999</v>
      </c>
      <c r="BL2">
        <v>35.424354000000001</v>
      </c>
      <c r="BM2">
        <v>50.26455</v>
      </c>
      <c r="BN2">
        <v>19.642856999999999</v>
      </c>
      <c r="BO2">
        <v>4.4395604395604398</v>
      </c>
      <c r="BP2">
        <v>4.6922284965525796</v>
      </c>
      <c r="BQ2">
        <v>4.4598612487611504</v>
      </c>
      <c r="BR2">
        <v>4.5908490305134704</v>
      </c>
      <c r="BS2">
        <v>3.8340800341348902</v>
      </c>
      <c r="BT2">
        <v>0.57770800627943497</v>
      </c>
      <c r="BU2">
        <v>0.586528562069073</v>
      </c>
      <c r="BV2">
        <v>0.56367690782953395</v>
      </c>
      <c r="BW2">
        <v>0.66988292413115003</v>
      </c>
      <c r="BX2">
        <v>0.59126512450092905</v>
      </c>
      <c r="BY2">
        <v>1.0549450549450501</v>
      </c>
      <c r="BZ2">
        <v>1.1106604685988799</v>
      </c>
      <c r="CA2">
        <v>0.95391476709613499</v>
      </c>
      <c r="CB2">
        <v>1.3336201333620099</v>
      </c>
      <c r="CC2">
        <v>0.91432751211483998</v>
      </c>
      <c r="CD2">
        <v>5.6138147566718999</v>
      </c>
      <c r="CE2">
        <v>5.86528562069073</v>
      </c>
      <c r="CF2">
        <v>5.9898414271556</v>
      </c>
      <c r="CG2">
        <v>5.80155486586977</v>
      </c>
      <c r="CH2">
        <v>5.5956843741428202</v>
      </c>
      <c r="CI2">
        <v>0.50863422291993698</v>
      </c>
      <c r="CJ2">
        <v>0.44925591988269398</v>
      </c>
      <c r="CK2">
        <v>0.51412289395441002</v>
      </c>
      <c r="CL2">
        <v>0.63915434962972095</v>
      </c>
      <c r="CM2">
        <v>0.46325927280485202</v>
      </c>
      <c r="CN2">
        <v>1.0989010989011001</v>
      </c>
      <c r="CO2">
        <v>1.22921411412348</v>
      </c>
      <c r="CP2">
        <v>1.1583250743310201</v>
      </c>
      <c r="CQ2">
        <v>1.48726300586916</v>
      </c>
      <c r="CR2">
        <v>1.2130078327390199</v>
      </c>
      <c r="CS2">
        <v>8.9167974882260594</v>
      </c>
      <c r="CT2">
        <v>9.4406139830905094</v>
      </c>
      <c r="CU2">
        <v>9.5019821605550003</v>
      </c>
      <c r="CV2">
        <v>9.8700181298589609</v>
      </c>
      <c r="CW2">
        <v>8.6495382646063792</v>
      </c>
      <c r="CX2">
        <v>8.9167974882260594</v>
      </c>
      <c r="CY2">
        <v>9.4406139830905094</v>
      </c>
      <c r="CZ2">
        <v>9.4586223984142705</v>
      </c>
      <c r="DA2">
        <v>9.8085609808561003</v>
      </c>
      <c r="DB2">
        <v>8.2106610587912598</v>
      </c>
      <c r="DC2" t="e">
        <v>#VALUE!</v>
      </c>
      <c r="DD2">
        <v>9.9834648862820993E-2</v>
      </c>
      <c r="DE2">
        <v>0.89816650148662003</v>
      </c>
      <c r="DF2">
        <v>1.2844544141597301</v>
      </c>
      <c r="DG2">
        <v>2.9441345890097801</v>
      </c>
      <c r="DH2" t="e">
        <v>#VALUE!</v>
      </c>
      <c r="DI2" t="e">
        <v>#VALUE!</v>
      </c>
      <c r="DJ2" t="e">
        <v>#VALUE!</v>
      </c>
      <c r="DK2" t="e">
        <v>#VALUE!</v>
      </c>
      <c r="DL2" t="e">
        <v>#VALUE!</v>
      </c>
      <c r="DM2">
        <v>3.3594976452119298</v>
      </c>
      <c r="DN2">
        <v>3.7999563223411199</v>
      </c>
      <c r="DO2">
        <v>3.6422200198216101</v>
      </c>
      <c r="DP2">
        <v>4.2466889960974701</v>
      </c>
      <c r="DQ2">
        <v>3.4134893785620699</v>
      </c>
      <c r="DR2">
        <v>1.2056514913657801</v>
      </c>
      <c r="DS2">
        <v>1.4476024085109001</v>
      </c>
      <c r="DT2">
        <v>1.74058473736373</v>
      </c>
      <c r="DU2">
        <v>2.1878745045017398</v>
      </c>
      <c r="DV2">
        <v>1.3593002346773899</v>
      </c>
      <c r="DW2">
        <v>0.64678178963893296</v>
      </c>
      <c r="DX2">
        <v>0.65516488316226296</v>
      </c>
      <c r="DY2">
        <v>0.55128840436075299</v>
      </c>
      <c r="DZ2">
        <v>0.41790861321943301</v>
      </c>
      <c r="EA2">
        <v>0.26820273688702001</v>
      </c>
      <c r="EB2" t="e">
        <v>#VALUE!</v>
      </c>
      <c r="EC2" t="e">
        <v>#VALUE!</v>
      </c>
      <c r="ED2" t="e">
        <v>#VALUE!</v>
      </c>
      <c r="EE2" t="e">
        <v>#VALUE!</v>
      </c>
      <c r="EF2" t="e">
        <v>#VALUE!</v>
      </c>
      <c r="EG2" t="e">
        <v>#VALUE!</v>
      </c>
      <c r="EH2" t="e">
        <v>#VALUE!</v>
      </c>
      <c r="EI2" t="e">
        <v>#VALUE!</v>
      </c>
      <c r="EJ2" t="e">
        <v>#VALUE!</v>
      </c>
      <c r="EK2" t="e">
        <v>#VALUE!</v>
      </c>
      <c r="EL2">
        <v>0.60282574568288905</v>
      </c>
      <c r="EM2">
        <v>0.62396655539263102</v>
      </c>
      <c r="EN2">
        <v>0.65039643211100095</v>
      </c>
      <c r="EO2">
        <v>0.79279722213686499</v>
      </c>
      <c r="EP2">
        <v>0.57907409100606499</v>
      </c>
      <c r="EQ2">
        <v>0.73469387755102</v>
      </c>
      <c r="ER2">
        <v>0.73004086980937799</v>
      </c>
      <c r="ES2">
        <v>0.68136769078295301</v>
      </c>
      <c r="ET2">
        <v>0.76821436253572195</v>
      </c>
      <c r="EU2">
        <v>0.57297857425863297</v>
      </c>
      <c r="EV2" t="e">
        <v>#VALUE!</v>
      </c>
      <c r="EW2" t="e">
        <v>#VALUE!</v>
      </c>
      <c r="EX2" t="e">
        <v>#VALUE!</v>
      </c>
      <c r="EY2" t="e">
        <v>#VALUE!</v>
      </c>
      <c r="EZ2" t="e">
        <v>#VALUE!</v>
      </c>
      <c r="FA2">
        <v>0.40816326530612201</v>
      </c>
      <c r="FB2">
        <v>0.43053692322091502</v>
      </c>
      <c r="FC2">
        <v>0.445986124876115</v>
      </c>
      <c r="FD2">
        <v>0.52853148142457695</v>
      </c>
      <c r="FE2">
        <v>0.34744445460363899</v>
      </c>
      <c r="FF2" t="e">
        <v>#VALUE!</v>
      </c>
      <c r="FG2" t="e">
        <v>#VALUE!</v>
      </c>
      <c r="FH2" t="e">
        <v>#VALUE!</v>
      </c>
      <c r="FI2" t="e">
        <v>#VALUE!</v>
      </c>
      <c r="FJ2" t="e">
        <v>#VALUE!</v>
      </c>
      <c r="FK2">
        <v>0.11302982731554199</v>
      </c>
      <c r="FL2">
        <v>0.11231397997067399</v>
      </c>
      <c r="FM2">
        <v>0.13007928642220001</v>
      </c>
      <c r="FN2">
        <v>0.104477153304858</v>
      </c>
      <c r="FO2">
        <v>0.115814818201213</v>
      </c>
      <c r="FP2" t="e">
        <v>#VALUE!</v>
      </c>
      <c r="FQ2">
        <v>6.8636321093189401E-2</v>
      </c>
      <c r="FR2">
        <v>6.19425173439049E-2</v>
      </c>
      <c r="FS2">
        <v>7.9894293703715105E-2</v>
      </c>
      <c r="FT2">
        <v>7.9241717716619406E-2</v>
      </c>
      <c r="FU2" t="e">
        <v>#VALUE!</v>
      </c>
      <c r="FV2" t="e">
        <v>#VALUE!</v>
      </c>
      <c r="FW2" t="e">
        <v>#VALUE!</v>
      </c>
      <c r="FX2" t="e">
        <v>#VALUE!</v>
      </c>
      <c r="FY2" t="e">
        <v>#VALUE!</v>
      </c>
      <c r="FZ2" t="e">
        <v>#VALUE!</v>
      </c>
      <c r="GA2" t="e">
        <v>#VALUE!</v>
      </c>
      <c r="GB2" t="e">
        <v>#VALUE!</v>
      </c>
      <c r="GC2" t="e">
        <v>#VALUE!</v>
      </c>
      <c r="GD2" t="e">
        <v>#VALUE!</v>
      </c>
      <c r="GE2" t="e">
        <v>#VALUE!</v>
      </c>
      <c r="GF2" t="e">
        <v>#VALUE!</v>
      </c>
      <c r="GG2" t="e">
        <v>#VALUE!</v>
      </c>
      <c r="GH2" t="e">
        <v>#VALUE!</v>
      </c>
      <c r="GI2" t="e">
        <v>#VALUE!</v>
      </c>
      <c r="GJ2" t="e">
        <v>#VALUE!</v>
      </c>
      <c r="GK2" t="e">
        <v>#VALUE!</v>
      </c>
      <c r="GL2" t="e">
        <v>#VALUE!</v>
      </c>
      <c r="GM2" t="e">
        <v>#VALUE!</v>
      </c>
      <c r="GN2" t="e">
        <v>#VALUE!</v>
      </c>
      <c r="GO2" t="e">
        <v>#VALUE!</v>
      </c>
      <c r="GP2" t="e">
        <v>#VALUE!</v>
      </c>
      <c r="GQ2" t="e">
        <v>#VALUE!</v>
      </c>
      <c r="GR2" t="e">
        <v>#VALUE!</v>
      </c>
      <c r="GS2" t="e">
        <v>#VALUE!</v>
      </c>
      <c r="GT2" t="e">
        <v>#VALUE!</v>
      </c>
      <c r="GU2" t="e">
        <v>#VALUE!</v>
      </c>
      <c r="GV2" t="e">
        <v>#VALUE!</v>
      </c>
      <c r="GW2" t="e">
        <v>#VALUE!</v>
      </c>
      <c r="GX2" t="e">
        <v>#VALUE!</v>
      </c>
      <c r="GY2" t="e">
        <v>#VALUE!</v>
      </c>
      <c r="GZ2" t="e">
        <v>#VALUE!</v>
      </c>
      <c r="HA2" t="e">
        <v>#VALUE!</v>
      </c>
      <c r="HB2" t="e">
        <v>#VALUE!</v>
      </c>
      <c r="HC2" t="e">
        <v>#VALUE!</v>
      </c>
      <c r="HD2">
        <v>0.138147566718995</v>
      </c>
      <c r="HE2" t="e">
        <v>#VALUE!</v>
      </c>
      <c r="HF2" t="e">
        <v>#VALUE!</v>
      </c>
      <c r="HG2" t="e">
        <v>#VALUE!</v>
      </c>
      <c r="HH2" t="e">
        <v>#VALUE!</v>
      </c>
      <c r="HI2">
        <v>4.1255886970172702</v>
      </c>
      <c r="HJ2">
        <v>4.4987988643808698</v>
      </c>
      <c r="HK2">
        <v>4.3669474727452897</v>
      </c>
      <c r="HL2">
        <v>4.89813477552776</v>
      </c>
      <c r="HM2">
        <v>3.8036024503977299</v>
      </c>
      <c r="HN2">
        <v>0.45211930926216598</v>
      </c>
      <c r="HO2">
        <v>0.48669391320625199</v>
      </c>
      <c r="HP2">
        <v>0.489345887016848</v>
      </c>
      <c r="HQ2">
        <v>0.55311434102571999</v>
      </c>
      <c r="HR2">
        <v>0.37182652159336799</v>
      </c>
      <c r="HS2">
        <v>0.31397174254317101</v>
      </c>
      <c r="HT2">
        <v>0.24958662215705199</v>
      </c>
      <c r="HU2">
        <v>0.192021803766105</v>
      </c>
      <c r="HV2">
        <v>0.21510002151000199</v>
      </c>
      <c r="HW2">
        <v>0.20115205266526501</v>
      </c>
      <c r="HX2">
        <v>20.588235294117645</v>
      </c>
      <c r="HY2">
        <v>19.607843137254903</v>
      </c>
      <c r="HZ2">
        <v>21.238938053097346</v>
      </c>
      <c r="IA2">
        <v>25.233644859813083</v>
      </c>
      <c r="IB2">
        <v>13.333333333333334</v>
      </c>
    </row>
    <row r="3" spans="1:236" x14ac:dyDescent="0.3">
      <c r="A3" t="s">
        <v>20</v>
      </c>
      <c r="B3">
        <v>0.864018537124978</v>
      </c>
      <c r="C3">
        <v>2.5530854972289698</v>
      </c>
      <c r="D3">
        <v>3.2723436186478501</v>
      </c>
      <c r="E3">
        <v>2.42307279939959</v>
      </c>
      <c r="F3">
        <v>2.4092805920564002</v>
      </c>
      <c r="G3" t="e">
        <v>#VALUE!</v>
      </c>
      <c r="H3" t="e">
        <v>#VALUE!</v>
      </c>
      <c r="I3" t="e">
        <v>#VALUE!</v>
      </c>
      <c r="J3" t="e">
        <v>#VALUE!</v>
      </c>
      <c r="K3" t="e">
        <v>#VALUE!</v>
      </c>
      <c r="L3" t="e">
        <v>#VALUE!</v>
      </c>
      <c r="M3">
        <v>4.2471042471042502</v>
      </c>
      <c r="N3" t="e">
        <v>#VALUE!</v>
      </c>
      <c r="O3">
        <v>5.3497942386831303</v>
      </c>
      <c r="P3" t="e">
        <v>#VALUE!</v>
      </c>
      <c r="Q3">
        <v>1.97142857142857</v>
      </c>
      <c r="R3">
        <v>1.6626016260162599</v>
      </c>
      <c r="S3">
        <v>1.6734006734006699</v>
      </c>
      <c r="T3">
        <v>1.5638766519823799</v>
      </c>
      <c r="U3">
        <v>1.6592920353982299</v>
      </c>
      <c r="V3">
        <v>108.338028169014</v>
      </c>
      <c r="W3">
        <v>63.895752895752899</v>
      </c>
      <c r="X3">
        <v>49.097402597402599</v>
      </c>
      <c r="Y3">
        <v>38.036885245901601</v>
      </c>
      <c r="Z3">
        <v>22.761904761904798</v>
      </c>
      <c r="AA3" t="e">
        <v>#VALUE!</v>
      </c>
      <c r="AB3">
        <v>8.1081081081081106</v>
      </c>
      <c r="AC3">
        <v>6.4935064935064899</v>
      </c>
      <c r="AD3">
        <v>9.0163934426229506</v>
      </c>
      <c r="AE3">
        <v>4.3290043290043299</v>
      </c>
      <c r="AF3" t="e">
        <v>#VALUE!</v>
      </c>
      <c r="AG3">
        <v>8.8803088803088794</v>
      </c>
      <c r="AH3">
        <v>7.1428571428571397</v>
      </c>
      <c r="AI3">
        <v>10.2459016393443</v>
      </c>
      <c r="AJ3">
        <v>6.0606060606060597</v>
      </c>
      <c r="AK3">
        <v>0.19280648197029901</v>
      </c>
      <c r="AL3">
        <v>0.201903335942197</v>
      </c>
      <c r="AM3">
        <v>0.22231204527081599</v>
      </c>
      <c r="AN3">
        <v>0.20667585226009999</v>
      </c>
      <c r="AO3">
        <v>0.14273323159015799</v>
      </c>
      <c r="AP3">
        <v>20.408163000000002</v>
      </c>
      <c r="AQ3">
        <v>20.967742000000001</v>
      </c>
      <c r="AR3">
        <v>13.167260000000001</v>
      </c>
      <c r="AS3">
        <v>10.497238000000001</v>
      </c>
      <c r="AT3">
        <v>15.573770000000001</v>
      </c>
      <c r="AU3">
        <v>94.44444</v>
      </c>
      <c r="AV3">
        <v>86.486490000000003</v>
      </c>
      <c r="AW3">
        <v>76.729559999999992</v>
      </c>
      <c r="AX3">
        <v>83.464570000000009</v>
      </c>
      <c r="AY3">
        <v>77.647059999999996</v>
      </c>
      <c r="AZ3">
        <v>5.5555559999999993</v>
      </c>
      <c r="BA3">
        <v>13.513513999999999</v>
      </c>
      <c r="BB3">
        <v>16.352201000000001</v>
      </c>
      <c r="BC3">
        <v>15.354330999999998</v>
      </c>
      <c r="BD3">
        <v>20.588234999999997</v>
      </c>
      <c r="BE3">
        <v>61.904760000000003</v>
      </c>
      <c r="BF3">
        <v>53.280000000000008</v>
      </c>
      <c r="BG3">
        <v>66.692070000000001</v>
      </c>
      <c r="BH3">
        <v>72.268270000000001</v>
      </c>
      <c r="BI3">
        <v>72.167969999999997</v>
      </c>
      <c r="BJ3">
        <v>38.095240000000004</v>
      </c>
      <c r="BK3">
        <v>46.72</v>
      </c>
      <c r="BL3">
        <v>33.307926999999999</v>
      </c>
      <c r="BM3">
        <v>27.731726000000002</v>
      </c>
      <c r="BN3">
        <v>27.832031000000001</v>
      </c>
      <c r="BO3">
        <v>3.0688365046939201</v>
      </c>
      <c r="BP3">
        <v>3.4482367486757202</v>
      </c>
      <c r="BQ3">
        <v>3.3369262552771</v>
      </c>
      <c r="BR3">
        <v>3.48237699453309</v>
      </c>
      <c r="BS3">
        <v>2.60433250255273</v>
      </c>
      <c r="BT3">
        <v>0.37184107237128999</v>
      </c>
      <c r="BU3">
        <v>0.31306359955082202</v>
      </c>
      <c r="BV3">
        <v>0.34357316087307999</v>
      </c>
      <c r="BW3">
        <v>0.44224187741677401</v>
      </c>
      <c r="BX3">
        <v>0.35573513104008597</v>
      </c>
      <c r="BY3">
        <v>0.90205889778961101</v>
      </c>
      <c r="BZ3">
        <v>1.04581390864441</v>
      </c>
      <c r="CA3">
        <v>0.92742297673583096</v>
      </c>
      <c r="CB3">
        <v>1.08227032312547</v>
      </c>
      <c r="CC3">
        <v>0.94423522436566099</v>
      </c>
      <c r="CD3">
        <v>3.1721256914637199</v>
      </c>
      <c r="CE3">
        <v>3.2349905286918301</v>
      </c>
      <c r="CF3">
        <v>3.4986077427467901</v>
      </c>
      <c r="CG3">
        <v>3.5846037601671199</v>
      </c>
      <c r="CH3">
        <v>3.0962131775711201</v>
      </c>
      <c r="CI3">
        <v>0.44758647600247897</v>
      </c>
      <c r="CJ3">
        <v>0.35616655890926802</v>
      </c>
      <c r="CK3">
        <v>0.36378334680679097</v>
      </c>
      <c r="CL3">
        <v>0.41557402551224498</v>
      </c>
      <c r="CM3">
        <v>0.34255975581637899</v>
      </c>
      <c r="CN3">
        <v>1.1247044781600799</v>
      </c>
      <c r="CO3">
        <v>1.1615113258697201</v>
      </c>
      <c r="CP3">
        <v>1.14075271714722</v>
      </c>
      <c r="CQ3">
        <v>1.2089426196719899</v>
      </c>
      <c r="CR3">
        <v>1.17260839490991</v>
      </c>
      <c r="CS3">
        <v>6.1353776941262899</v>
      </c>
      <c r="CT3">
        <v>6.5244269007837898</v>
      </c>
      <c r="CU3">
        <v>6.5683104284559404</v>
      </c>
      <c r="CV3">
        <v>6.9380861371616502</v>
      </c>
      <c r="CW3">
        <v>5.8718255580320404</v>
      </c>
      <c r="CX3">
        <v>6.1353776941262899</v>
      </c>
      <c r="CY3">
        <v>6.5221583239754501</v>
      </c>
      <c r="CZ3">
        <v>6.5144165992993797</v>
      </c>
      <c r="DA3">
        <v>6.88252811236055</v>
      </c>
      <c r="DB3">
        <v>5.5402452815687502</v>
      </c>
      <c r="DC3" t="e">
        <v>#VALUE!</v>
      </c>
      <c r="DD3">
        <v>0.133846031692018</v>
      </c>
      <c r="DE3">
        <v>1.1272792598580801</v>
      </c>
      <c r="DF3">
        <v>1.1667185208231501</v>
      </c>
      <c r="DG3">
        <v>2.1014723481812498</v>
      </c>
      <c r="DH3" t="e">
        <v>#VALUE!</v>
      </c>
      <c r="DI3" t="e">
        <v>#VALUE!</v>
      </c>
      <c r="DJ3" t="e">
        <v>#VALUE!</v>
      </c>
      <c r="DK3" t="e">
        <v>#VALUE!</v>
      </c>
      <c r="DL3" t="e">
        <v>#VALUE!</v>
      </c>
      <c r="DM3">
        <v>3.2409851493102599</v>
      </c>
      <c r="DN3">
        <v>3.6955116207846999</v>
      </c>
      <c r="DO3">
        <v>3.7029551782987502</v>
      </c>
      <c r="DP3">
        <v>4.3224143295257598</v>
      </c>
      <c r="DQ3">
        <v>3.3179986605035201</v>
      </c>
      <c r="DR3">
        <v>0.922716735143572</v>
      </c>
      <c r="DS3">
        <v>0.93238506822744804</v>
      </c>
      <c r="DT3">
        <v>0.949878738884398</v>
      </c>
      <c r="DU3">
        <v>1.1667185208231501</v>
      </c>
      <c r="DV3">
        <v>0.93764753675380696</v>
      </c>
      <c r="DW3">
        <v>0.61514449009571504</v>
      </c>
      <c r="DX3">
        <v>0.55580131804312605</v>
      </c>
      <c r="DY3">
        <v>0.43115063325249298</v>
      </c>
      <c r="DZ3">
        <v>0.45113116138495002</v>
      </c>
      <c r="EA3">
        <v>0.29425004666278698</v>
      </c>
      <c r="EB3" t="e">
        <v>#VALUE!</v>
      </c>
      <c r="EC3" t="e">
        <v>#VALUE!</v>
      </c>
      <c r="ED3" t="e">
        <v>#VALUE!</v>
      </c>
      <c r="EE3" t="e">
        <v>#VALUE!</v>
      </c>
      <c r="EF3" t="e">
        <v>#VALUE!</v>
      </c>
      <c r="EG3" t="e">
        <v>#VALUE!</v>
      </c>
      <c r="EH3" t="e">
        <v>#VALUE!</v>
      </c>
      <c r="EI3" t="e">
        <v>#VALUE!</v>
      </c>
      <c r="EJ3" t="e">
        <v>#VALUE!</v>
      </c>
      <c r="EK3" t="e">
        <v>#VALUE!</v>
      </c>
      <c r="EL3">
        <v>0.63809764271122604</v>
      </c>
      <c r="EM3">
        <v>0.56260704846814302</v>
      </c>
      <c r="EN3">
        <v>0.53444713913590203</v>
      </c>
      <c r="EO3">
        <v>0.66447397662118302</v>
      </c>
      <c r="EP3">
        <v>0.60387136441989897</v>
      </c>
      <c r="EQ3">
        <v>0.45906305231023498</v>
      </c>
      <c r="ER3">
        <v>0.53311554995973298</v>
      </c>
      <c r="ES3">
        <v>0.491781191053624</v>
      </c>
      <c r="ET3">
        <v>0.56224721098715502</v>
      </c>
      <c r="EU3">
        <v>0.50066425850086205</v>
      </c>
      <c r="EV3" t="e">
        <v>#VALUE!</v>
      </c>
      <c r="EW3" t="e">
        <v>#VALUE!</v>
      </c>
      <c r="EX3" t="e">
        <v>#VALUE!</v>
      </c>
      <c r="EY3" t="e">
        <v>#VALUE!</v>
      </c>
      <c r="EZ3">
        <v>2.19589587061782E-2</v>
      </c>
      <c r="FA3">
        <v>0.236417471939771</v>
      </c>
      <c r="FB3">
        <v>0.27222921700071501</v>
      </c>
      <c r="FC3">
        <v>0.238031078774814</v>
      </c>
      <c r="FD3">
        <v>0.26445619805324699</v>
      </c>
      <c r="FE3">
        <v>0.17347577377880699</v>
      </c>
      <c r="FF3" t="e">
        <v>#VALUE!</v>
      </c>
      <c r="FG3" t="e">
        <v>#VALUE!</v>
      </c>
      <c r="FH3" t="e">
        <v>#VALUE!</v>
      </c>
      <c r="FI3" t="e">
        <v>#VALUE!</v>
      </c>
      <c r="FJ3" t="e">
        <v>#VALUE!</v>
      </c>
      <c r="FK3">
        <v>7.5745403631188701E-2</v>
      </c>
      <c r="FL3">
        <v>9.7548802758589404E-2</v>
      </c>
      <c r="FM3">
        <v>0.11003323452798</v>
      </c>
      <c r="FN3">
        <v>0.14222854349082201</v>
      </c>
      <c r="FO3">
        <v>0.164692190296336</v>
      </c>
      <c r="FP3">
        <v>8.2631349415842298E-2</v>
      </c>
      <c r="FQ3">
        <v>8.1668765100214397E-2</v>
      </c>
      <c r="FR3">
        <v>0.10329650588340999</v>
      </c>
      <c r="FS3">
        <v>0.11556069158629299</v>
      </c>
      <c r="FT3">
        <v>0.133949648107687</v>
      </c>
      <c r="FU3" t="e">
        <v>#VALUE!</v>
      </c>
      <c r="FV3" t="e">
        <v>#VALUE!</v>
      </c>
      <c r="FW3" t="e">
        <v>#VALUE!</v>
      </c>
      <c r="FX3" t="e">
        <v>#VALUE!</v>
      </c>
      <c r="FY3">
        <v>2.4154854576796E-2</v>
      </c>
      <c r="FZ3" t="e">
        <v>#VALUE!</v>
      </c>
      <c r="GA3" t="e">
        <v>#VALUE!</v>
      </c>
      <c r="GB3">
        <v>2.6946914578280801E-2</v>
      </c>
      <c r="GC3" t="e">
        <v>#VALUE!</v>
      </c>
      <c r="GD3" t="e">
        <v>#VALUE!</v>
      </c>
      <c r="GE3" t="e">
        <v>#VALUE!</v>
      </c>
      <c r="GF3" t="e">
        <v>#VALUE!</v>
      </c>
      <c r="GG3" t="e">
        <v>#VALUE!</v>
      </c>
      <c r="GH3" t="e">
        <v>#VALUE!</v>
      </c>
      <c r="GI3" t="e">
        <v>#VALUE!</v>
      </c>
      <c r="GJ3" t="e">
        <v>#VALUE!</v>
      </c>
      <c r="GK3" t="e">
        <v>#VALUE!</v>
      </c>
      <c r="GL3" t="e">
        <v>#VALUE!</v>
      </c>
      <c r="GM3" t="e">
        <v>#VALUE!</v>
      </c>
      <c r="GN3" t="e">
        <v>#VALUE!</v>
      </c>
      <c r="GO3" t="e">
        <v>#VALUE!</v>
      </c>
      <c r="GP3" t="e">
        <v>#VALUE!</v>
      </c>
      <c r="GQ3" t="e">
        <v>#VALUE!</v>
      </c>
      <c r="GR3" t="e">
        <v>#VALUE!</v>
      </c>
      <c r="GS3" t="e">
        <v>#VALUE!</v>
      </c>
      <c r="GT3" t="e">
        <v>#VALUE!</v>
      </c>
      <c r="GU3" t="e">
        <v>#VALUE!</v>
      </c>
      <c r="GV3" t="e">
        <v>#VALUE!</v>
      </c>
      <c r="GW3" t="e">
        <v>#VALUE!</v>
      </c>
      <c r="GX3" t="e">
        <v>#VALUE!</v>
      </c>
      <c r="GY3" t="e">
        <v>#VALUE!</v>
      </c>
      <c r="GZ3" t="e">
        <v>#VALUE!</v>
      </c>
      <c r="HA3" t="e">
        <v>#VALUE!</v>
      </c>
      <c r="HB3" t="e">
        <v>#VALUE!</v>
      </c>
      <c r="HC3" t="e">
        <v>#VALUE!</v>
      </c>
      <c r="HD3">
        <v>5.2792251015677E-2</v>
      </c>
      <c r="HE3">
        <v>4.3102959358446498E-2</v>
      </c>
      <c r="HF3">
        <v>2.2455762148567301E-2</v>
      </c>
      <c r="HG3">
        <v>2.4445530912485001E-2</v>
      </c>
      <c r="HH3" t="e">
        <v>#VALUE!</v>
      </c>
      <c r="HI3">
        <v>3.8148139646980499</v>
      </c>
      <c r="HJ3">
        <v>4.1560327128775798</v>
      </c>
      <c r="HK3">
        <v>4.0712296775352597</v>
      </c>
      <c r="HL3">
        <v>4.6735410462687197</v>
      </c>
      <c r="HM3">
        <v>3.5880938525895099</v>
      </c>
      <c r="HN3">
        <v>0.25477999403217999</v>
      </c>
      <c r="HO3">
        <v>0.29945213870078602</v>
      </c>
      <c r="HP3">
        <v>0.244767807419384</v>
      </c>
      <c r="HQ3">
        <v>0.28445708698164401</v>
      </c>
      <c r="HR3">
        <v>0.20421831596745699</v>
      </c>
      <c r="HS3">
        <v>0.21805494984736201</v>
      </c>
      <c r="HT3">
        <v>0.23593198806728599</v>
      </c>
      <c r="HU3">
        <v>0.253750112278811</v>
      </c>
      <c r="HV3">
        <v>0.28223476598960001</v>
      </c>
      <c r="HW3">
        <v>0.30303363014525903</v>
      </c>
      <c r="HX3" s="87" t="e">
        <v>#VALUE!</v>
      </c>
      <c r="HY3">
        <v>16.216216216216218</v>
      </c>
      <c r="HZ3">
        <v>12.337662337662337</v>
      </c>
      <c r="IA3">
        <v>17.21311475409836</v>
      </c>
      <c r="IB3">
        <v>9.9567099567099575</v>
      </c>
    </row>
    <row r="4" spans="1:236" x14ac:dyDescent="0.3">
      <c r="A4" t="s">
        <v>21</v>
      </c>
      <c r="B4">
        <v>4.1543951274879998</v>
      </c>
      <c r="C4">
        <v>4.5721799287277802</v>
      </c>
      <c r="D4">
        <v>4.7999040019199599</v>
      </c>
      <c r="E4">
        <v>3.80212691629634</v>
      </c>
      <c r="F4">
        <v>3.20155309384127</v>
      </c>
      <c r="G4" t="e">
        <v>#VALUE!</v>
      </c>
      <c r="H4" t="e">
        <v>#VALUE!</v>
      </c>
      <c r="I4" t="e">
        <v>#VALUE!</v>
      </c>
      <c r="J4" t="e">
        <v>#VALUE!</v>
      </c>
      <c r="K4" t="e">
        <v>#VALUE!</v>
      </c>
      <c r="L4">
        <v>7.2289156626505999</v>
      </c>
      <c r="M4">
        <v>12.716763005780299</v>
      </c>
      <c r="N4">
        <v>11.3924050632911</v>
      </c>
      <c r="O4" t="e">
        <v>#VALUE!</v>
      </c>
      <c r="P4" t="e">
        <v>#VALUE!</v>
      </c>
      <c r="Q4">
        <v>2.42253521126761</v>
      </c>
      <c r="R4">
        <v>2.0066225165562899</v>
      </c>
      <c r="S4">
        <v>1.89171974522293</v>
      </c>
      <c r="T4">
        <v>1.74166666666667</v>
      </c>
      <c r="U4">
        <v>1.80412371134021</v>
      </c>
      <c r="V4">
        <v>118.60843373493999</v>
      </c>
      <c r="W4">
        <v>101.42774566474</v>
      </c>
      <c r="X4">
        <v>81.954022988505699</v>
      </c>
      <c r="Y4">
        <v>59.343511450381698</v>
      </c>
      <c r="Z4">
        <v>43.931034482758598</v>
      </c>
      <c r="AA4">
        <v>6.6265060240963898</v>
      </c>
      <c r="AB4">
        <v>6.9364161849711001</v>
      </c>
      <c r="AC4">
        <v>8.0459770114942497</v>
      </c>
      <c r="AD4" t="e">
        <v>#VALUE!</v>
      </c>
      <c r="AE4" t="e">
        <v>#VALUE!</v>
      </c>
      <c r="AF4">
        <v>13.855421686747</v>
      </c>
      <c r="AG4">
        <v>8.6705202312138692</v>
      </c>
      <c r="AH4">
        <v>10.3448275862069</v>
      </c>
      <c r="AI4">
        <v>9.9236641221373993</v>
      </c>
      <c r="AJ4" t="e">
        <v>#VALUE!</v>
      </c>
      <c r="AK4">
        <v>0.99695199390398803</v>
      </c>
      <c r="AL4">
        <v>1.08214150107581</v>
      </c>
      <c r="AM4">
        <v>0.99543235155142495</v>
      </c>
      <c r="AN4">
        <v>1.11093676447513</v>
      </c>
      <c r="AO4">
        <v>1.0419916391090001</v>
      </c>
      <c r="AP4">
        <v>0</v>
      </c>
      <c r="AQ4">
        <v>3.0769230000000003</v>
      </c>
      <c r="AR4">
        <v>9.4339619999999993</v>
      </c>
      <c r="AS4">
        <v>20.454545</v>
      </c>
      <c r="AT4">
        <v>21.551724</v>
      </c>
      <c r="AU4">
        <v>80</v>
      </c>
      <c r="AV4">
        <v>76</v>
      </c>
      <c r="AW4">
        <v>74.074070000000006</v>
      </c>
      <c r="AX4">
        <v>70</v>
      </c>
      <c r="AY4">
        <v>81.481479999999991</v>
      </c>
      <c r="AZ4">
        <v>20</v>
      </c>
      <c r="BA4">
        <v>24</v>
      </c>
      <c r="BB4">
        <v>25.925926</v>
      </c>
      <c r="BC4">
        <v>30</v>
      </c>
      <c r="BD4">
        <v>18.518519000000001</v>
      </c>
      <c r="BE4">
        <v>100</v>
      </c>
      <c r="BF4">
        <v>87.804879999999997</v>
      </c>
      <c r="BG4">
        <v>88.963210000000004</v>
      </c>
      <c r="BH4">
        <v>85.384619999999998</v>
      </c>
      <c r="BI4">
        <v>78.795810000000003</v>
      </c>
      <c r="BJ4">
        <v>0</v>
      </c>
      <c r="BK4">
        <v>12.195122</v>
      </c>
      <c r="BL4">
        <v>11.036788999999999</v>
      </c>
      <c r="BM4">
        <v>14.615385</v>
      </c>
      <c r="BN4">
        <v>21.204187999999998</v>
      </c>
      <c r="BO4">
        <v>4.1338582677165396</v>
      </c>
      <c r="BP4">
        <v>4.4994304518415396</v>
      </c>
      <c r="BQ4">
        <v>4.1203339108521</v>
      </c>
      <c r="BR4">
        <v>4.0043935352267397</v>
      </c>
      <c r="BS4">
        <v>3.1696512135770898</v>
      </c>
      <c r="BT4">
        <v>0.39370078740157499</v>
      </c>
      <c r="BU4">
        <v>0.53790659410201203</v>
      </c>
      <c r="BV4">
        <v>0.49141597101905798</v>
      </c>
      <c r="BW4">
        <v>0.45818295935979902</v>
      </c>
      <c r="BX4">
        <v>0.31197354464341398</v>
      </c>
      <c r="BY4">
        <v>1.1557023114046201</v>
      </c>
      <c r="BZ4">
        <v>0.97456018225541097</v>
      </c>
      <c r="CA4">
        <v>1.10253583241455</v>
      </c>
      <c r="CB4">
        <v>1.07327789110309</v>
      </c>
      <c r="CC4">
        <v>0.686341798215511</v>
      </c>
      <c r="CD4">
        <v>4.5466090932181897</v>
      </c>
      <c r="CE4">
        <v>4.6449816478926698</v>
      </c>
      <c r="CF4">
        <v>5.0338636005670203</v>
      </c>
      <c r="CG4">
        <v>4.9270359328416804</v>
      </c>
      <c r="CH4">
        <v>4.16796655643601</v>
      </c>
      <c r="CI4">
        <v>0.52705105410210795</v>
      </c>
      <c r="CJ4">
        <v>0.53790659410201203</v>
      </c>
      <c r="CK4">
        <v>0.63002047566545905</v>
      </c>
      <c r="CL4">
        <v>0.52722422720853601</v>
      </c>
      <c r="CM4">
        <v>0.330691957322019</v>
      </c>
      <c r="CN4">
        <v>1.5494030988062</v>
      </c>
      <c r="CO4">
        <v>1.43652702189596</v>
      </c>
      <c r="CP4">
        <v>1.56245077965034</v>
      </c>
      <c r="CQ4">
        <v>1.41848423034678</v>
      </c>
      <c r="CR4">
        <v>1.1355837025020299</v>
      </c>
      <c r="CS4">
        <v>8.0518161036322091</v>
      </c>
      <c r="CT4">
        <v>8.2521199848120492</v>
      </c>
      <c r="CU4">
        <v>8.2658686407308206</v>
      </c>
      <c r="CV4">
        <v>8.0150635493488096</v>
      </c>
      <c r="CW4">
        <v>6.65127597179759</v>
      </c>
      <c r="CX4">
        <v>8.0518161036322091</v>
      </c>
      <c r="CY4">
        <v>8.2457916719402604</v>
      </c>
      <c r="CZ4">
        <v>8.1839659788943102</v>
      </c>
      <c r="DA4">
        <v>7.8769810136513403</v>
      </c>
      <c r="DB4">
        <v>6.2332314219754199</v>
      </c>
      <c r="DC4" t="e">
        <v>#VALUE!</v>
      </c>
      <c r="DD4">
        <v>0.19617769902543999</v>
      </c>
      <c r="DE4">
        <v>1.6695542605134699</v>
      </c>
      <c r="DF4">
        <v>1.6820963439510399</v>
      </c>
      <c r="DG4">
        <v>3.01990391214825</v>
      </c>
      <c r="DH4" t="e">
        <v>#VALUE!</v>
      </c>
      <c r="DI4" t="e">
        <v>#VALUE!</v>
      </c>
      <c r="DJ4" t="e">
        <v>#VALUE!</v>
      </c>
      <c r="DK4" t="e">
        <v>#VALUE!</v>
      </c>
      <c r="DL4" t="e">
        <v>#VALUE!</v>
      </c>
      <c r="DM4">
        <v>3.3972567945135901</v>
      </c>
      <c r="DN4">
        <v>3.6830780913808399</v>
      </c>
      <c r="DO4">
        <v>3.2824066782170398</v>
      </c>
      <c r="DP4">
        <v>2.55452691040326</v>
      </c>
      <c r="DQ4">
        <v>2.0340675110750599</v>
      </c>
      <c r="DR4">
        <v>1.1430022860045701</v>
      </c>
      <c r="DS4">
        <v>1.1264396911783301</v>
      </c>
      <c r="DT4">
        <v>1.27264136084423</v>
      </c>
      <c r="DU4">
        <v>1.3431664836027</v>
      </c>
      <c r="DV4">
        <v>0.74873650714419404</v>
      </c>
      <c r="DW4">
        <v>0.93345186690373405</v>
      </c>
      <c r="DX4">
        <v>0.873307176306797</v>
      </c>
      <c r="DY4">
        <v>0.72452354701527799</v>
      </c>
      <c r="DZ4">
        <v>0.64020084732465099</v>
      </c>
      <c r="EA4">
        <v>0.38060772446496499</v>
      </c>
      <c r="EB4" t="e">
        <v>#VALUE!</v>
      </c>
      <c r="EC4" t="e">
        <v>#VALUE!</v>
      </c>
      <c r="ED4" t="e">
        <v>#VALUE!</v>
      </c>
      <c r="EE4" t="e">
        <v>#VALUE!</v>
      </c>
      <c r="EF4" t="e">
        <v>#VALUE!</v>
      </c>
      <c r="EG4">
        <v>6.9850139700279396E-2</v>
      </c>
      <c r="EH4">
        <v>6.9611441589672196E-2</v>
      </c>
      <c r="EI4" t="e">
        <v>#VALUE!</v>
      </c>
      <c r="EJ4">
        <v>7.5317746744076597E-2</v>
      </c>
      <c r="EK4" t="e">
        <v>#VALUE!</v>
      </c>
      <c r="EL4">
        <v>0.99060198120396203</v>
      </c>
      <c r="EM4">
        <v>0.92393367928110404</v>
      </c>
      <c r="EN4">
        <v>1.15923767522444</v>
      </c>
      <c r="EO4">
        <v>0.87870704534755995</v>
      </c>
      <c r="EP4">
        <v>0.46796031696512103</v>
      </c>
      <c r="EQ4">
        <v>0.95885191770383504</v>
      </c>
      <c r="ER4">
        <v>1.0378433109732901</v>
      </c>
      <c r="ES4">
        <v>0.98913214679477102</v>
      </c>
      <c r="ET4">
        <v>1.06072493331241</v>
      </c>
      <c r="EU4">
        <v>0.69882074000124805</v>
      </c>
      <c r="EV4" t="e">
        <v>#VALUE!</v>
      </c>
      <c r="EW4" t="e">
        <v>#VALUE!</v>
      </c>
      <c r="EX4">
        <v>6.9302252323200503E-2</v>
      </c>
      <c r="EY4">
        <v>9.4147183430095704E-2</v>
      </c>
      <c r="EZ4">
        <v>6.8634179821551095E-2</v>
      </c>
      <c r="FA4">
        <v>0.41910083820167598</v>
      </c>
      <c r="FB4">
        <v>0.512593342614859</v>
      </c>
      <c r="FC4">
        <v>0.40321310442589398</v>
      </c>
      <c r="FD4">
        <v>0.40169464930174198</v>
      </c>
      <c r="FE4">
        <v>0.19342359767891701</v>
      </c>
      <c r="FF4" t="e">
        <v>#VALUE!</v>
      </c>
      <c r="FG4" t="e">
        <v>#VALUE!</v>
      </c>
      <c r="FH4" t="e">
        <v>#VALUE!</v>
      </c>
      <c r="FI4" t="e">
        <v>#VALUE!</v>
      </c>
      <c r="FJ4" t="e">
        <v>#VALUE!</v>
      </c>
      <c r="FK4">
        <v>0.26035052070104098</v>
      </c>
      <c r="FL4">
        <v>0.22149095051259299</v>
      </c>
      <c r="FM4">
        <v>0.25200819026618398</v>
      </c>
      <c r="FN4">
        <v>0.26361211360426801</v>
      </c>
      <c r="FO4">
        <v>0.224620952143258</v>
      </c>
      <c r="FP4">
        <v>0.25400050800101598</v>
      </c>
      <c r="FQ4">
        <v>0.25946082774332402</v>
      </c>
      <c r="FR4">
        <v>0.26460859977949303</v>
      </c>
      <c r="FS4">
        <v>0.269888592499608</v>
      </c>
      <c r="FT4">
        <v>0.21838148125039</v>
      </c>
      <c r="FU4" t="e">
        <v>#VALUE!</v>
      </c>
      <c r="FV4" t="e">
        <v>#VALUE!</v>
      </c>
      <c r="FW4" t="e">
        <v>#VALUE!</v>
      </c>
      <c r="FX4" t="e">
        <v>#VALUE!</v>
      </c>
      <c r="FY4" t="e">
        <v>#VALUE!</v>
      </c>
      <c r="FZ4" t="e">
        <v>#VALUE!</v>
      </c>
      <c r="GA4" t="e">
        <v>#VALUE!</v>
      </c>
      <c r="GB4" t="e">
        <v>#VALUE!</v>
      </c>
      <c r="GC4" t="e">
        <v>#VALUE!</v>
      </c>
      <c r="GD4" t="e">
        <v>#VALUE!</v>
      </c>
      <c r="GE4" t="e">
        <v>#VALUE!</v>
      </c>
      <c r="GF4" t="e">
        <v>#VALUE!</v>
      </c>
      <c r="GG4" t="e">
        <v>#VALUE!</v>
      </c>
      <c r="GH4" t="e">
        <v>#VALUE!</v>
      </c>
      <c r="GI4" t="e">
        <v>#VALUE!</v>
      </c>
      <c r="GJ4" t="e">
        <v>#VALUE!</v>
      </c>
      <c r="GK4" t="e">
        <v>#VALUE!</v>
      </c>
      <c r="GL4" t="e">
        <v>#VALUE!</v>
      </c>
      <c r="GM4" t="e">
        <v>#VALUE!</v>
      </c>
      <c r="GN4" t="e">
        <v>#VALUE!</v>
      </c>
      <c r="GO4" t="e">
        <v>#VALUE!</v>
      </c>
      <c r="GP4" t="e">
        <v>#VALUE!</v>
      </c>
      <c r="GQ4" t="e">
        <v>#VALUE!</v>
      </c>
      <c r="GR4" t="e">
        <v>#VALUE!</v>
      </c>
      <c r="GS4" t="e">
        <v>#VALUE!</v>
      </c>
      <c r="GT4" t="e">
        <v>#VALUE!</v>
      </c>
      <c r="GU4" t="e">
        <v>#VALUE!</v>
      </c>
      <c r="GV4" t="e">
        <v>#VALUE!</v>
      </c>
      <c r="GW4" t="e">
        <v>#VALUE!</v>
      </c>
      <c r="GX4" t="e">
        <v>#VALUE!</v>
      </c>
      <c r="GY4" t="e">
        <v>#VALUE!</v>
      </c>
      <c r="GZ4" t="e">
        <v>#VALUE!</v>
      </c>
      <c r="HA4" t="e">
        <v>#VALUE!</v>
      </c>
      <c r="HB4" t="e">
        <v>#VALUE!</v>
      </c>
      <c r="HC4" t="e">
        <v>#VALUE!</v>
      </c>
      <c r="HD4" t="e">
        <v>#VALUE!</v>
      </c>
      <c r="HE4" t="e">
        <v>#VALUE!</v>
      </c>
      <c r="HF4" t="e">
        <v>#VALUE!</v>
      </c>
      <c r="HG4" t="e">
        <v>#VALUE!</v>
      </c>
      <c r="HH4" t="e">
        <v>#VALUE!</v>
      </c>
      <c r="HI4">
        <v>4.6101092202184404</v>
      </c>
      <c r="HJ4">
        <v>4.8411593469181096</v>
      </c>
      <c r="HK4">
        <v>4.6432509056544298</v>
      </c>
      <c r="HL4">
        <v>3.9416287462733401</v>
      </c>
      <c r="HM4">
        <v>2.77656454732639</v>
      </c>
      <c r="HN4">
        <v>0.46990093980188002</v>
      </c>
      <c r="HO4">
        <v>0.58220478420453103</v>
      </c>
      <c r="HP4">
        <v>0.49771617577571298</v>
      </c>
      <c r="HQ4">
        <v>0.52094774831319601</v>
      </c>
      <c r="HR4">
        <v>0.27453671928620499</v>
      </c>
      <c r="HS4">
        <v>0.49530099060198102</v>
      </c>
      <c r="HT4">
        <v>0.46196683964055202</v>
      </c>
      <c r="HU4">
        <v>0.49771617577571298</v>
      </c>
      <c r="HV4">
        <v>0.55233014278989501</v>
      </c>
      <c r="HW4">
        <v>0.45548137517938497</v>
      </c>
      <c r="HX4">
        <v>16.867469879518072</v>
      </c>
      <c r="HY4">
        <v>11.560693641618498</v>
      </c>
      <c r="HZ4">
        <v>16.091954022988507</v>
      </c>
      <c r="IA4">
        <v>12.977099236641221</v>
      </c>
      <c r="IB4">
        <v>8.6206896551724146</v>
      </c>
    </row>
    <row r="5" spans="1:236" x14ac:dyDescent="0.3">
      <c r="A5" t="s">
        <v>22</v>
      </c>
      <c r="B5">
        <v>3.5122793052006598</v>
      </c>
      <c r="C5">
        <v>2.5835564487445501</v>
      </c>
      <c r="D5">
        <v>3.8860487882053998</v>
      </c>
      <c r="E5">
        <v>3.7910590756203</v>
      </c>
      <c r="F5">
        <v>3.04372822888836</v>
      </c>
      <c r="G5" t="e">
        <v>#VALUE!</v>
      </c>
      <c r="H5" t="e">
        <v>#VALUE!</v>
      </c>
      <c r="I5" t="e">
        <v>#VALUE!</v>
      </c>
      <c r="J5" t="e">
        <v>#VALUE!</v>
      </c>
      <c r="K5" t="e">
        <v>#VALUE!</v>
      </c>
      <c r="L5">
        <v>18.4375</v>
      </c>
      <c r="M5">
        <v>18.021201413427601</v>
      </c>
      <c r="N5">
        <v>12.686567164179101</v>
      </c>
      <c r="O5">
        <v>14.2028985507246</v>
      </c>
      <c r="P5">
        <v>12.9568106312292</v>
      </c>
      <c r="Q5">
        <v>1.9756097560975601</v>
      </c>
      <c r="R5">
        <v>2.18367346938776</v>
      </c>
      <c r="S5">
        <v>1.95897435897436</v>
      </c>
      <c r="T5">
        <v>1.95027624309392</v>
      </c>
      <c r="U5">
        <v>1.8045977011494301</v>
      </c>
      <c r="V5">
        <v>106.796875</v>
      </c>
      <c r="W5">
        <v>87.782208588957104</v>
      </c>
      <c r="X5">
        <v>101.064367816092</v>
      </c>
      <c r="Y5">
        <v>93.737864077669897</v>
      </c>
      <c r="Z5">
        <v>34.578073089701</v>
      </c>
      <c r="AA5">
        <v>6.875</v>
      </c>
      <c r="AB5">
        <v>6.1349693251533699</v>
      </c>
      <c r="AC5">
        <v>8.0459770114942497</v>
      </c>
      <c r="AD5">
        <v>9.9514563106796103</v>
      </c>
      <c r="AE5">
        <v>4.6511627906976702</v>
      </c>
      <c r="AF5">
        <v>5.625</v>
      </c>
      <c r="AG5">
        <v>6.4417177914110404</v>
      </c>
      <c r="AH5">
        <v>8.9655172413793096</v>
      </c>
      <c r="AI5">
        <v>8.2524271844660202</v>
      </c>
      <c r="AJ5">
        <v>5.6478405315614602</v>
      </c>
      <c r="AK5">
        <v>0.94255319148936201</v>
      </c>
      <c r="AL5">
        <v>0.94681324267649503</v>
      </c>
      <c r="AM5">
        <v>1.0523429921127001</v>
      </c>
      <c r="AN5">
        <v>1.0120416154871801</v>
      </c>
      <c r="AO5">
        <v>0.96456980604213205</v>
      </c>
      <c r="AP5">
        <v>33.333332999999996</v>
      </c>
      <c r="AQ5">
        <v>11.290322999999999</v>
      </c>
      <c r="AR5">
        <v>2.8846150000000002</v>
      </c>
      <c r="AS5">
        <v>13.475176999999999</v>
      </c>
      <c r="AT5">
        <v>25.531914999999998</v>
      </c>
      <c r="AU5">
        <v>77.777779999999993</v>
      </c>
      <c r="AV5">
        <v>75</v>
      </c>
      <c r="AW5">
        <v>97.435900000000004</v>
      </c>
      <c r="AX5">
        <v>80.232559999999992</v>
      </c>
      <c r="AY5">
        <v>78.75</v>
      </c>
      <c r="AZ5">
        <v>22.222221999999999</v>
      </c>
      <c r="BA5">
        <v>20</v>
      </c>
      <c r="BB5">
        <v>0</v>
      </c>
      <c r="BC5">
        <v>19.767441999999999</v>
      </c>
      <c r="BD5">
        <v>16.25</v>
      </c>
      <c r="BE5">
        <v>35.294119999999999</v>
      </c>
      <c r="BF5">
        <v>53.846150000000002</v>
      </c>
      <c r="BG5">
        <v>72.727270000000004</v>
      </c>
      <c r="BH5">
        <v>73.333329999999989</v>
      </c>
      <c r="BI5">
        <v>66.726619999999997</v>
      </c>
      <c r="BJ5">
        <v>64.705880000000008</v>
      </c>
      <c r="BK5">
        <v>46.153846000000001</v>
      </c>
      <c r="BL5">
        <v>27.272727000000003</v>
      </c>
      <c r="BM5">
        <v>26.666667</v>
      </c>
      <c r="BN5">
        <v>33.273381000000001</v>
      </c>
      <c r="BO5">
        <v>4.1085106382978704</v>
      </c>
      <c r="BP5">
        <v>3.8084344750164201</v>
      </c>
      <c r="BQ5">
        <v>4.1397781433210996</v>
      </c>
      <c r="BR5">
        <v>4.0733625187658102</v>
      </c>
      <c r="BS5">
        <v>3.1693007912812901</v>
      </c>
      <c r="BT5">
        <v>0.69361702127659597</v>
      </c>
      <c r="BU5">
        <v>0.65874478405456305</v>
      </c>
      <c r="BV5">
        <v>0.53987937070310899</v>
      </c>
      <c r="BW5">
        <v>0.535416207363548</v>
      </c>
      <c r="BX5">
        <v>0.37580641793849301</v>
      </c>
      <c r="BY5">
        <v>0.67659574468085104</v>
      </c>
      <c r="BZ5">
        <v>0.78795196034822401</v>
      </c>
      <c r="CA5">
        <v>0.75920536505124603</v>
      </c>
      <c r="CB5">
        <v>0.81047316095031097</v>
      </c>
      <c r="CC5">
        <v>0.71194438065014498</v>
      </c>
      <c r="CD5">
        <v>4.8914893617021296</v>
      </c>
      <c r="CE5">
        <v>5.1089788396771896</v>
      </c>
      <c r="CF5">
        <v>5.5485258762495304</v>
      </c>
      <c r="CG5">
        <v>5.4612453151081803</v>
      </c>
      <c r="CH5">
        <v>4.8604296720045097</v>
      </c>
      <c r="CI5">
        <v>0.87872340425531903</v>
      </c>
      <c r="CJ5">
        <v>0.88115057931414298</v>
      </c>
      <c r="CK5">
        <v>0.73178961575772905</v>
      </c>
      <c r="CL5">
        <v>0.77477874712607497</v>
      </c>
      <c r="CM5">
        <v>0.56162181347474804</v>
      </c>
      <c r="CN5">
        <v>1.32553191489362</v>
      </c>
      <c r="CO5">
        <v>1.3979792844887799</v>
      </c>
      <c r="CP5">
        <v>1.4382723860137501</v>
      </c>
      <c r="CQ5">
        <v>1.5642551940621301</v>
      </c>
      <c r="CR5">
        <v>1.5220159926509</v>
      </c>
      <c r="CS5">
        <v>8.4085106382978694</v>
      </c>
      <c r="CT5">
        <v>8.4408294677088005</v>
      </c>
      <c r="CU5">
        <v>8.9122274241849109</v>
      </c>
      <c r="CV5">
        <v>8.9970919551090294</v>
      </c>
      <c r="CW5">
        <v>7.8460028811825397</v>
      </c>
      <c r="CX5">
        <v>8.4085106382978694</v>
      </c>
      <c r="CY5">
        <v>8.4408294677088005</v>
      </c>
      <c r="CZ5">
        <v>8.8299801763043604</v>
      </c>
      <c r="DA5">
        <v>8.88580937083346</v>
      </c>
      <c r="DB5">
        <v>7.1925172766561598</v>
      </c>
      <c r="DC5" t="e">
        <v>#VALUE!</v>
      </c>
      <c r="DD5">
        <v>0.177924636207663</v>
      </c>
      <c r="DE5">
        <v>1.2547977561263699</v>
      </c>
      <c r="DF5">
        <v>1.59994960788637</v>
      </c>
      <c r="DG5">
        <v>3.2110570599411199</v>
      </c>
      <c r="DH5" t="e">
        <v>#VALUE!</v>
      </c>
      <c r="DI5" t="e">
        <v>#VALUE!</v>
      </c>
      <c r="DJ5" t="e">
        <v>#VALUE!</v>
      </c>
      <c r="DK5" t="e">
        <v>#VALUE!</v>
      </c>
      <c r="DL5" t="e">
        <v>#VALUE!</v>
      </c>
      <c r="DM5">
        <v>4.0404255319148898</v>
      </c>
      <c r="DN5">
        <v>4.45658850691576</v>
      </c>
      <c r="DO5">
        <v>4.9875574676283296</v>
      </c>
      <c r="DP5">
        <v>4.9510251645617496</v>
      </c>
      <c r="DQ5">
        <v>3.82696202267365</v>
      </c>
      <c r="DR5">
        <v>1.2808510638297901</v>
      </c>
      <c r="DS5">
        <v>1.3386710724195601</v>
      </c>
      <c r="DT5">
        <v>1.2843224092116901</v>
      </c>
      <c r="DU5">
        <v>1.3878827963423701</v>
      </c>
      <c r="DV5">
        <v>1.0313798358978601</v>
      </c>
      <c r="DW5">
        <v>0.47872340425531901</v>
      </c>
      <c r="DX5">
        <v>0.44904789138124601</v>
      </c>
      <c r="DY5">
        <v>0.457632122822557</v>
      </c>
      <c r="DZ5">
        <v>0.39893756627087901</v>
      </c>
      <c r="EA5">
        <v>0.288118253752845</v>
      </c>
      <c r="EB5" t="e">
        <v>#VALUE!</v>
      </c>
      <c r="EC5" t="e">
        <v>#VALUE!</v>
      </c>
      <c r="ED5" t="e">
        <v>#VALUE!</v>
      </c>
      <c r="EE5" t="e">
        <v>#VALUE!</v>
      </c>
      <c r="EF5" t="e">
        <v>#VALUE!</v>
      </c>
      <c r="EG5" t="e">
        <v>#VALUE!</v>
      </c>
      <c r="EH5" t="e">
        <v>#VALUE!</v>
      </c>
      <c r="EI5" t="e">
        <v>#VALUE!</v>
      </c>
      <c r="EJ5" t="e">
        <v>#VALUE!</v>
      </c>
      <c r="EK5" t="e">
        <v>#VALUE!</v>
      </c>
      <c r="EL5">
        <v>1.37234042553191</v>
      </c>
      <c r="EM5">
        <v>1.3534981254368701</v>
      </c>
      <c r="EN5">
        <v>1.2779956978362601</v>
      </c>
      <c r="EO5">
        <v>1.2996965974824899</v>
      </c>
      <c r="EP5">
        <v>1.07731173142368</v>
      </c>
      <c r="EQ5">
        <v>1.1659574468085101</v>
      </c>
      <c r="ER5">
        <v>1.24759060388469</v>
      </c>
      <c r="ES5">
        <v>1.26745117887722</v>
      </c>
      <c r="ET5">
        <v>1.2619025122568299</v>
      </c>
      <c r="EU5">
        <v>0.933252604547258</v>
      </c>
      <c r="EV5">
        <v>0.11063829787234</v>
      </c>
      <c r="EW5">
        <v>0.11438012327635499</v>
      </c>
      <c r="EX5">
        <v>0.13286093888396799</v>
      </c>
      <c r="EY5">
        <v>0.17007338351547999</v>
      </c>
      <c r="EZ5">
        <v>5.8458776123765599E-2</v>
      </c>
      <c r="FA5">
        <v>0.38510638297872302</v>
      </c>
      <c r="FB5">
        <v>0.429984537501853</v>
      </c>
      <c r="FC5">
        <v>0.40912733561094899</v>
      </c>
      <c r="FD5">
        <v>0.39893756627087901</v>
      </c>
      <c r="FE5">
        <v>0.194166649268221</v>
      </c>
      <c r="FF5" t="e">
        <v>#VALUE!</v>
      </c>
      <c r="FG5">
        <v>2.1181504310436101E-2</v>
      </c>
      <c r="FH5">
        <v>2.3197941709899202E-2</v>
      </c>
      <c r="FI5">
        <v>2.3096385415682399E-2</v>
      </c>
      <c r="FJ5" t="e">
        <v>#VALUE!</v>
      </c>
      <c r="FK5">
        <v>0.221276595744681</v>
      </c>
      <c r="FL5">
        <v>0.23723284827688501</v>
      </c>
      <c r="FM5">
        <v>0.24674174364165499</v>
      </c>
      <c r="FN5">
        <v>0.27715662498818899</v>
      </c>
      <c r="FO5">
        <v>0.24636198509301199</v>
      </c>
      <c r="FP5">
        <v>0.170212765957447</v>
      </c>
      <c r="FQ5">
        <v>0.154624981466184</v>
      </c>
      <c r="FR5">
        <v>0.20245476401366599</v>
      </c>
      <c r="FS5">
        <v>0.281355967791041</v>
      </c>
      <c r="FT5">
        <v>0.25888886569096198</v>
      </c>
      <c r="FU5" t="e">
        <v>#VALUE!</v>
      </c>
      <c r="FV5" t="e">
        <v>#VALUE!</v>
      </c>
      <c r="FW5" t="e">
        <v>#VALUE!</v>
      </c>
      <c r="FX5" t="e">
        <v>#VALUE!</v>
      </c>
      <c r="FY5" t="e">
        <v>#VALUE!</v>
      </c>
      <c r="FZ5" t="e">
        <v>#VALUE!</v>
      </c>
      <c r="GA5" t="e">
        <v>#VALUE!</v>
      </c>
      <c r="GB5">
        <v>3.3742460668944298E-2</v>
      </c>
      <c r="GC5">
        <v>3.56944138242365E-2</v>
      </c>
      <c r="GD5">
        <v>2.5053761195899499E-2</v>
      </c>
      <c r="GE5">
        <v>5.5319148936170202E-2</v>
      </c>
      <c r="GF5">
        <v>4.2363008620872299E-2</v>
      </c>
      <c r="GG5">
        <v>4.6395883419798403E-2</v>
      </c>
      <c r="GH5">
        <v>2.93953996199595E-2</v>
      </c>
      <c r="GI5">
        <v>3.1317201494874401E-2</v>
      </c>
      <c r="GJ5" t="e">
        <v>#VALUE!</v>
      </c>
      <c r="GK5" t="e">
        <v>#VALUE!</v>
      </c>
      <c r="GL5" t="e">
        <v>#VALUE!</v>
      </c>
      <c r="GM5" t="e">
        <v>#VALUE!</v>
      </c>
      <c r="GN5" t="e">
        <v>#VALUE!</v>
      </c>
      <c r="GO5" t="e">
        <v>#VALUE!</v>
      </c>
      <c r="GP5" t="e">
        <v>#VALUE!</v>
      </c>
      <c r="GQ5" t="e">
        <v>#VALUE!</v>
      </c>
      <c r="GR5" t="e">
        <v>#VALUE!</v>
      </c>
      <c r="GS5" t="e">
        <v>#VALUE!</v>
      </c>
      <c r="GT5" t="e">
        <v>#VALUE!</v>
      </c>
      <c r="GU5" t="e">
        <v>#VALUE!</v>
      </c>
      <c r="GV5" t="e">
        <v>#VALUE!</v>
      </c>
      <c r="GW5" t="e">
        <v>#VALUE!</v>
      </c>
      <c r="GX5" t="e">
        <v>#VALUE!</v>
      </c>
      <c r="GY5" t="e">
        <v>#VALUE!</v>
      </c>
      <c r="GZ5" t="e">
        <v>#VALUE!</v>
      </c>
      <c r="HA5" t="e">
        <v>#VALUE!</v>
      </c>
      <c r="HB5" t="e">
        <v>#VALUE!</v>
      </c>
      <c r="HC5" t="e">
        <v>#VALUE!</v>
      </c>
      <c r="HD5">
        <v>0.35319148936170203</v>
      </c>
      <c r="HE5">
        <v>0.41939378534663502</v>
      </c>
      <c r="HF5">
        <v>0.36484035598296</v>
      </c>
      <c r="HG5">
        <v>0.29605366760101998</v>
      </c>
      <c r="HH5">
        <v>0.17955195523727999</v>
      </c>
      <c r="HI5">
        <v>4.8531914893617003</v>
      </c>
      <c r="HJ5">
        <v>5.0941517866598902</v>
      </c>
      <c r="HK5">
        <v>5.5464169724577204</v>
      </c>
      <c r="HL5">
        <v>5.4864413719252898</v>
      </c>
      <c r="HM5">
        <v>4.3363885003236096</v>
      </c>
      <c r="HN5">
        <v>0.52127659574468099</v>
      </c>
      <c r="HO5">
        <v>0.56342801465760095</v>
      </c>
      <c r="HP5">
        <v>0.56518621620481702</v>
      </c>
      <c r="HQ5">
        <v>0.59210733520204095</v>
      </c>
      <c r="HR5">
        <v>0.27350355972190299</v>
      </c>
      <c r="HS5">
        <v>0.75744680851063795</v>
      </c>
      <c r="HT5">
        <v>0.80066086293448602</v>
      </c>
      <c r="HU5">
        <v>0.84145261293179796</v>
      </c>
      <c r="HV5">
        <v>0.85876560318310202</v>
      </c>
      <c r="HW5">
        <v>0.70568094035117002</v>
      </c>
      <c r="HX5">
        <v>10.9375</v>
      </c>
      <c r="HY5">
        <v>10.429447852760736</v>
      </c>
      <c r="HZ5">
        <v>13.793103448275861</v>
      </c>
      <c r="IA5">
        <v>15.53398058252427</v>
      </c>
      <c r="IB5">
        <v>8.9700996677740861</v>
      </c>
    </row>
    <row r="6" spans="1:236" x14ac:dyDescent="0.3">
      <c r="A6" t="s">
        <v>23</v>
      </c>
      <c r="B6">
        <v>3.5945205479452098</v>
      </c>
      <c r="C6">
        <v>3.6100216505287799</v>
      </c>
      <c r="D6">
        <v>3.4744171906441701</v>
      </c>
      <c r="E6">
        <v>3.4626734325902602</v>
      </c>
      <c r="F6">
        <v>2.16793323698074</v>
      </c>
      <c r="G6" t="e">
        <v>#VALUE!</v>
      </c>
      <c r="H6" t="e">
        <v>#VALUE!</v>
      </c>
      <c r="I6" t="e">
        <v>#VALUE!</v>
      </c>
      <c r="J6" t="e">
        <v>#VALUE!</v>
      </c>
      <c r="K6" t="e">
        <v>#VALUE!</v>
      </c>
      <c r="L6">
        <v>7.7777777777777803</v>
      </c>
      <c r="M6">
        <v>9.2233009708737903</v>
      </c>
      <c r="N6">
        <v>13.4328358208955</v>
      </c>
      <c r="O6">
        <v>7.9365079365079403</v>
      </c>
      <c r="P6">
        <v>11.304347826087</v>
      </c>
      <c r="Q6">
        <v>2.0496894409937898</v>
      </c>
      <c r="R6">
        <v>2.2727272727272698</v>
      </c>
      <c r="S6">
        <v>1.9265536723163801</v>
      </c>
      <c r="T6">
        <v>1.93333333333333</v>
      </c>
      <c r="U6">
        <v>1.9010989010988999</v>
      </c>
      <c r="V6">
        <v>121.544444444444</v>
      </c>
      <c r="W6">
        <v>122.742718446602</v>
      </c>
      <c r="X6">
        <v>94.965174129353201</v>
      </c>
      <c r="Y6">
        <v>86.521327014218002</v>
      </c>
      <c r="Z6">
        <v>35.165217391304303</v>
      </c>
      <c r="AA6">
        <v>8.8888888888888893</v>
      </c>
      <c r="AB6">
        <v>8.7378640776699008</v>
      </c>
      <c r="AC6">
        <v>9.9502487562189099</v>
      </c>
      <c r="AD6">
        <v>9.9526066350710902</v>
      </c>
      <c r="AE6" t="e">
        <v>#VALUE!</v>
      </c>
      <c r="AF6">
        <v>15.5555555555556</v>
      </c>
      <c r="AG6">
        <v>12.621359223301001</v>
      </c>
      <c r="AH6">
        <v>9.4527363184079594</v>
      </c>
      <c r="AI6">
        <v>10.4265402843602</v>
      </c>
      <c r="AJ6" t="e">
        <v>#VALUE!</v>
      </c>
      <c r="AK6">
        <v>0.65417902563894204</v>
      </c>
      <c r="AL6">
        <v>0.70631445119367098</v>
      </c>
      <c r="AM6">
        <v>0.70196671709531</v>
      </c>
      <c r="AN6">
        <v>0.64624270452571797</v>
      </c>
      <c r="AO6">
        <v>0.54398194785832299</v>
      </c>
      <c r="AP6">
        <v>11.363636000000001</v>
      </c>
      <c r="AQ6">
        <v>19.791667</v>
      </c>
      <c r="AR6">
        <v>18.333333</v>
      </c>
      <c r="AS6">
        <v>25</v>
      </c>
      <c r="AT6">
        <v>17.5</v>
      </c>
      <c r="AU6">
        <v>71.428570000000008</v>
      </c>
      <c r="AV6">
        <v>91.891890000000004</v>
      </c>
      <c r="AW6">
        <v>78.260870000000011</v>
      </c>
      <c r="AX6">
        <v>78.082189999999997</v>
      </c>
      <c r="AY6">
        <v>77.011490000000009</v>
      </c>
      <c r="AZ6">
        <v>28.571428999999998</v>
      </c>
      <c r="BA6">
        <v>8.1081079999999996</v>
      </c>
      <c r="BB6">
        <v>21.739129999999999</v>
      </c>
      <c r="BC6">
        <v>20.547945000000002</v>
      </c>
      <c r="BD6">
        <v>16.091954000000001</v>
      </c>
      <c r="BE6">
        <v>75</v>
      </c>
      <c r="BF6">
        <v>69.375</v>
      </c>
      <c r="BG6">
        <v>66.230370000000008</v>
      </c>
      <c r="BH6">
        <v>51.957299999999996</v>
      </c>
      <c r="BI6">
        <v>67.862970000000004</v>
      </c>
      <c r="BJ6">
        <v>25</v>
      </c>
      <c r="BK6">
        <v>30.625000000000004</v>
      </c>
      <c r="BL6">
        <v>33.769633999999996</v>
      </c>
      <c r="BM6">
        <v>48.042705000000005</v>
      </c>
      <c r="BN6">
        <v>32.137031</v>
      </c>
      <c r="BO6">
        <v>5.7291455040429096</v>
      </c>
      <c r="BP6">
        <v>5.07335580085969</v>
      </c>
      <c r="BQ6">
        <v>5.3575390821986897</v>
      </c>
      <c r="BR6">
        <v>5.5294141405981803</v>
      </c>
      <c r="BS6">
        <v>4.6863037434016999</v>
      </c>
      <c r="BT6">
        <v>1.04424850676527</v>
      </c>
      <c r="BU6">
        <v>1.10185054386213</v>
      </c>
      <c r="BV6">
        <v>1.04891578416541</v>
      </c>
      <c r="BW6">
        <v>0.84415453278672004</v>
      </c>
      <c r="BX6">
        <v>0.50368698875770601</v>
      </c>
      <c r="BY6">
        <v>1.45057088293852</v>
      </c>
      <c r="BZ6">
        <v>1.4166649849655899</v>
      </c>
      <c r="CA6">
        <v>1.3313161875945501</v>
      </c>
      <c r="CB6">
        <v>1.4702021527960101</v>
      </c>
      <c r="CC6">
        <v>1.3539106257807101</v>
      </c>
      <c r="CD6">
        <v>6.3914509772053103</v>
      </c>
      <c r="CE6">
        <v>6.5505620244990199</v>
      </c>
      <c r="CF6">
        <v>6.9309127584467998</v>
      </c>
      <c r="CG6">
        <v>7.40755700062605</v>
      </c>
      <c r="CH6">
        <v>6.8299955675544997</v>
      </c>
      <c r="CI6">
        <v>0.86140343748730197</v>
      </c>
      <c r="CJ6">
        <v>0.93637115815389604</v>
      </c>
      <c r="CK6">
        <v>0.91174987392839102</v>
      </c>
      <c r="CL6">
        <v>0.77549124543086201</v>
      </c>
      <c r="CM6">
        <v>0.53189346012813798</v>
      </c>
      <c r="CN6">
        <v>2.096623461054</v>
      </c>
      <c r="CO6">
        <v>2.0866546929550198</v>
      </c>
      <c r="CP6">
        <v>2.2390317700453899</v>
      </c>
      <c r="CQ6">
        <v>2.2456933982268699</v>
      </c>
      <c r="CR6">
        <v>2.0872788814119398</v>
      </c>
      <c r="CS6">
        <v>11.519239364511799</v>
      </c>
      <c r="CT6">
        <v>11.3010312190987</v>
      </c>
      <c r="CU6">
        <v>11.667170953101399</v>
      </c>
      <c r="CV6">
        <v>12.0806995577276</v>
      </c>
      <c r="CW6">
        <v>10.948140387637499</v>
      </c>
      <c r="CX6">
        <v>11.519239364511799</v>
      </c>
      <c r="CY6">
        <v>11.3010312190987</v>
      </c>
      <c r="CZ6">
        <v>11.5905194150277</v>
      </c>
      <c r="DA6">
        <v>12.0039582365652</v>
      </c>
      <c r="DB6">
        <v>10.234919611556601</v>
      </c>
      <c r="DC6" t="e">
        <v>#VALUE!</v>
      </c>
      <c r="DD6">
        <v>0.14529897281698401</v>
      </c>
      <c r="DE6">
        <v>1.2546646495209299</v>
      </c>
      <c r="DF6">
        <v>1.56713855847487</v>
      </c>
      <c r="DG6">
        <v>3.8844340572994298</v>
      </c>
      <c r="DH6" t="e">
        <v>#VALUE!</v>
      </c>
      <c r="DI6" t="e">
        <v>#VALUE!</v>
      </c>
      <c r="DJ6" t="e">
        <v>#VALUE!</v>
      </c>
      <c r="DK6" t="e">
        <v>#VALUE!</v>
      </c>
      <c r="DL6" t="e">
        <v>#VALUE!</v>
      </c>
      <c r="DM6">
        <v>6.6068018365771399</v>
      </c>
      <c r="DN6">
        <v>6.5626702722337704</v>
      </c>
      <c r="DO6">
        <v>6.2450832072617199</v>
      </c>
      <c r="DP6">
        <v>6.3735686733849004</v>
      </c>
      <c r="DQ6">
        <v>5.3108756094612604</v>
      </c>
      <c r="DR6">
        <v>3.3440331559058998</v>
      </c>
      <c r="DS6">
        <v>3.2006134845518899</v>
      </c>
      <c r="DT6">
        <v>3.2153303076147299</v>
      </c>
      <c r="DU6">
        <v>3.3241109114041598</v>
      </c>
      <c r="DV6">
        <v>2.7078212515614299</v>
      </c>
      <c r="DW6">
        <v>0.43882816626711602</v>
      </c>
      <c r="DX6">
        <v>0.41571650555970402</v>
      </c>
      <c r="DY6">
        <v>0.33484619263741799</v>
      </c>
      <c r="DZ6">
        <v>0.37158955510228803</v>
      </c>
      <c r="EA6">
        <v>0.25788773824394601</v>
      </c>
      <c r="EB6" t="e">
        <v>#VALUE!</v>
      </c>
      <c r="EC6" t="e">
        <v>#VALUE!</v>
      </c>
      <c r="ED6" t="e">
        <v>#VALUE!</v>
      </c>
      <c r="EE6" t="e">
        <v>#VALUE!</v>
      </c>
      <c r="EF6" t="e">
        <v>#VALUE!</v>
      </c>
      <c r="EG6" t="e">
        <v>#VALUE!</v>
      </c>
      <c r="EH6">
        <v>4.0360825782495502E-2</v>
      </c>
      <c r="EI6" t="e">
        <v>#VALUE!</v>
      </c>
      <c r="EJ6" t="e">
        <v>#VALUE!</v>
      </c>
      <c r="EK6" t="e">
        <v>#VALUE!</v>
      </c>
      <c r="EL6">
        <v>1.0564381780504699</v>
      </c>
      <c r="EM6">
        <v>1.0937783787056301</v>
      </c>
      <c r="EN6">
        <v>0.980332829046899</v>
      </c>
      <c r="EO6">
        <v>0.90070076943272004</v>
      </c>
      <c r="EP6">
        <v>0.82201716565257699</v>
      </c>
      <c r="EQ6">
        <v>1.0239323879566</v>
      </c>
      <c r="ER6">
        <v>1.02112889229714</v>
      </c>
      <c r="ES6">
        <v>1.07312153303076</v>
      </c>
      <c r="ET6">
        <v>1.11476866530686</v>
      </c>
      <c r="EU6">
        <v>0.88648910021356297</v>
      </c>
      <c r="EV6">
        <v>6.0948356425988399E-2</v>
      </c>
      <c r="EW6">
        <v>0.12511855992573601</v>
      </c>
      <c r="EX6">
        <v>0.1089258698941</v>
      </c>
      <c r="EY6">
        <v>9.6936405678857807E-2</v>
      </c>
      <c r="EZ6">
        <v>0.132973365032034</v>
      </c>
      <c r="FA6">
        <v>0.434764942505384</v>
      </c>
      <c r="FB6">
        <v>0.43589691845095102</v>
      </c>
      <c r="FC6">
        <v>0.39939485627836602</v>
      </c>
      <c r="FD6">
        <v>0.45640891007128898</v>
      </c>
      <c r="FE6">
        <v>0.189386307772898</v>
      </c>
      <c r="FF6">
        <v>5.6885132664255801E-2</v>
      </c>
      <c r="FG6" t="e">
        <v>#VALUE!</v>
      </c>
      <c r="FH6">
        <v>6.0514372163388799E-2</v>
      </c>
      <c r="FI6" t="e">
        <v>#VALUE!</v>
      </c>
      <c r="FJ6" t="e">
        <v>#VALUE!</v>
      </c>
      <c r="FK6">
        <v>0.27223599203608101</v>
      </c>
      <c r="FL6">
        <v>0.26234536758622101</v>
      </c>
      <c r="FM6">
        <v>0.27029752899647003</v>
      </c>
      <c r="FN6">
        <v>0.250419048003716</v>
      </c>
      <c r="FO6">
        <v>0.25788773824394601</v>
      </c>
      <c r="FP6">
        <v>0.15846572670757</v>
      </c>
      <c r="FQ6">
        <v>0.15337113797348301</v>
      </c>
      <c r="FR6">
        <v>0.20171457387796299</v>
      </c>
      <c r="FS6">
        <v>0.23022396348728699</v>
      </c>
      <c r="FT6">
        <v>0.29818269734456199</v>
      </c>
      <c r="FU6" t="e">
        <v>#VALUE!</v>
      </c>
      <c r="FV6" t="e">
        <v>#VALUE!</v>
      </c>
      <c r="FW6" t="e">
        <v>#VALUE!</v>
      </c>
      <c r="FX6">
        <v>6.4624270452571894E-2</v>
      </c>
      <c r="FY6">
        <v>5.6412942740863101E-2</v>
      </c>
      <c r="FZ6">
        <v>5.28219089025233E-2</v>
      </c>
      <c r="GA6">
        <v>4.0360825782495502E-2</v>
      </c>
      <c r="GB6">
        <v>4.8411497730711003E-2</v>
      </c>
      <c r="GC6" t="e">
        <v>#VALUE!</v>
      </c>
      <c r="GD6" t="e">
        <v>#VALUE!</v>
      </c>
      <c r="GE6" t="e">
        <v>#VALUE!</v>
      </c>
      <c r="GF6" t="e">
        <v>#VALUE!</v>
      </c>
      <c r="GG6" t="e">
        <v>#VALUE!</v>
      </c>
      <c r="GH6" t="e">
        <v>#VALUE!</v>
      </c>
      <c r="GI6" t="e">
        <v>#VALUE!</v>
      </c>
      <c r="GJ6" t="e">
        <v>#VALUE!</v>
      </c>
      <c r="GK6" t="e">
        <v>#VALUE!</v>
      </c>
      <c r="GL6" t="e">
        <v>#VALUE!</v>
      </c>
      <c r="GM6" t="e">
        <v>#VALUE!</v>
      </c>
      <c r="GN6" t="e">
        <v>#VALUE!</v>
      </c>
      <c r="GO6" t="e">
        <v>#VALUE!</v>
      </c>
      <c r="GP6" t="e">
        <v>#VALUE!</v>
      </c>
      <c r="GQ6" t="e">
        <v>#VALUE!</v>
      </c>
      <c r="GR6" t="e">
        <v>#VALUE!</v>
      </c>
      <c r="GS6" t="e">
        <v>#VALUE!</v>
      </c>
      <c r="GT6" t="e">
        <v>#VALUE!</v>
      </c>
      <c r="GU6" t="e">
        <v>#VALUE!</v>
      </c>
      <c r="GV6" t="e">
        <v>#VALUE!</v>
      </c>
      <c r="GW6" t="e">
        <v>#VALUE!</v>
      </c>
      <c r="GX6" t="e">
        <v>#VALUE!</v>
      </c>
      <c r="GY6" t="e">
        <v>#VALUE!</v>
      </c>
      <c r="GZ6" t="e">
        <v>#VALUE!</v>
      </c>
      <c r="HA6" t="e">
        <v>#VALUE!</v>
      </c>
      <c r="HB6" t="e">
        <v>#VALUE!</v>
      </c>
      <c r="HC6" t="e">
        <v>#VALUE!</v>
      </c>
      <c r="HD6" t="e">
        <v>#VALUE!</v>
      </c>
      <c r="HE6" t="e">
        <v>#VALUE!</v>
      </c>
      <c r="HF6" t="e">
        <v>#VALUE!</v>
      </c>
      <c r="HG6" t="e">
        <v>#VALUE!</v>
      </c>
      <c r="HH6" t="e">
        <v>#VALUE!</v>
      </c>
      <c r="HI6">
        <v>7.6469871195806798</v>
      </c>
      <c r="HJ6">
        <v>7.4950053478094203</v>
      </c>
      <c r="HK6">
        <v>7.7619768028239999</v>
      </c>
      <c r="HL6">
        <v>7.8316537754710502</v>
      </c>
      <c r="HM6">
        <v>6.4995769029294399</v>
      </c>
      <c r="HN6">
        <v>0.55259843159562805</v>
      </c>
      <c r="HO6">
        <v>0.58926805642443403</v>
      </c>
      <c r="HP6">
        <v>0.56883509833585499</v>
      </c>
      <c r="HQ6">
        <v>0.58565745097643196</v>
      </c>
      <c r="HR6">
        <v>0.33847765644517902</v>
      </c>
      <c r="HS6">
        <v>0.46727073259924401</v>
      </c>
      <c r="HT6">
        <v>0.43589691845095102</v>
      </c>
      <c r="HU6">
        <v>0.52042360060514403</v>
      </c>
      <c r="HV6">
        <v>0.52911121433043196</v>
      </c>
      <c r="HW6">
        <v>0.57218841922875496</v>
      </c>
      <c r="HX6">
        <v>19.444444444444446</v>
      </c>
      <c r="HY6">
        <v>16.019417475728158</v>
      </c>
      <c r="HZ6">
        <v>14.427860696517413</v>
      </c>
      <c r="IA6">
        <v>16.113744075829384</v>
      </c>
      <c r="IB6">
        <v>9.5652173913043477</v>
      </c>
    </row>
    <row r="7" spans="1:236" x14ac:dyDescent="0.3">
      <c r="A7" t="s">
        <v>24</v>
      </c>
      <c r="B7">
        <v>2.47232936921263</v>
      </c>
      <c r="C7">
        <v>3.3477408481707802</v>
      </c>
      <c r="D7">
        <v>3.7684436327796602</v>
      </c>
      <c r="E7">
        <v>2.18643568935794</v>
      </c>
      <c r="F7">
        <v>2.0052079707016799</v>
      </c>
      <c r="G7" t="e">
        <v>#VALUE!</v>
      </c>
      <c r="H7" t="e">
        <v>#VALUE!</v>
      </c>
      <c r="I7" t="e">
        <v>#VALUE!</v>
      </c>
      <c r="J7" t="e">
        <v>#VALUE!</v>
      </c>
      <c r="K7" t="e">
        <v>#VALUE!</v>
      </c>
      <c r="L7" t="e">
        <v>#VALUE!</v>
      </c>
      <c r="M7">
        <v>17.1875</v>
      </c>
      <c r="N7" t="e">
        <v>#VALUE!</v>
      </c>
      <c r="O7" t="e">
        <v>#VALUE!</v>
      </c>
      <c r="P7" t="e">
        <v>#VALUE!</v>
      </c>
      <c r="Q7">
        <v>1.5471698113207499</v>
      </c>
      <c r="R7">
        <v>2.1549295774647899</v>
      </c>
      <c r="S7">
        <v>1.671875</v>
      </c>
      <c r="T7">
        <v>1.5641025641025601</v>
      </c>
      <c r="U7">
        <v>1.48571428571429</v>
      </c>
      <c r="V7">
        <v>68.344827586206904</v>
      </c>
      <c r="W7">
        <v>111.22077922077899</v>
      </c>
      <c r="X7">
        <v>66.974025974026006</v>
      </c>
      <c r="Y7">
        <v>39.454545454545503</v>
      </c>
      <c r="Z7">
        <v>45.825000000000003</v>
      </c>
      <c r="AA7">
        <v>17.241379310344801</v>
      </c>
      <c r="AB7">
        <v>19.480519480519501</v>
      </c>
      <c r="AC7" t="e">
        <v>#VALUE!</v>
      </c>
      <c r="AD7" t="e">
        <v>#VALUE!</v>
      </c>
      <c r="AE7" t="e">
        <v>#VALUE!</v>
      </c>
      <c r="AF7">
        <v>17.241379310344801</v>
      </c>
      <c r="AG7">
        <v>14.285714285714301</v>
      </c>
      <c r="AH7" t="e">
        <v>#VALUE!</v>
      </c>
      <c r="AI7" t="e">
        <v>#VALUE!</v>
      </c>
      <c r="AJ7" t="e">
        <v>#VALUE!</v>
      </c>
      <c r="AK7">
        <v>0.421609961760957</v>
      </c>
      <c r="AL7">
        <v>0.40019521717911199</v>
      </c>
      <c r="AM7">
        <v>0.39836766420520803</v>
      </c>
      <c r="AN7">
        <v>0.50256112882961201</v>
      </c>
      <c r="AO7">
        <v>0.46856323213005002</v>
      </c>
      <c r="AP7">
        <v>0</v>
      </c>
      <c r="AQ7">
        <v>25</v>
      </c>
      <c r="AR7">
        <v>10</v>
      </c>
      <c r="AS7">
        <v>33.333332999999996</v>
      </c>
      <c r="AT7">
        <v>23.214286000000001</v>
      </c>
      <c r="AU7">
        <v>66.666669999999996</v>
      </c>
      <c r="AV7">
        <v>100</v>
      </c>
      <c r="AW7">
        <v>62.5</v>
      </c>
      <c r="AX7">
        <v>84.210529999999991</v>
      </c>
      <c r="AY7">
        <v>80</v>
      </c>
      <c r="AZ7">
        <v>33.333332999999996</v>
      </c>
      <c r="BA7">
        <v>0</v>
      </c>
      <c r="BB7">
        <v>37.5</v>
      </c>
      <c r="BC7">
        <v>15.789474</v>
      </c>
      <c r="BD7">
        <v>20</v>
      </c>
      <c r="BE7" t="e">
        <v>#VALUE!</v>
      </c>
      <c r="BF7">
        <v>75</v>
      </c>
      <c r="BG7">
        <v>64.435149999999993</v>
      </c>
      <c r="BH7">
        <v>43.050850000000004</v>
      </c>
      <c r="BI7">
        <v>52.527470000000001</v>
      </c>
      <c r="BJ7" t="e">
        <v>#VALUE!</v>
      </c>
      <c r="BK7">
        <v>25</v>
      </c>
      <c r="BL7">
        <v>35.564854000000004</v>
      </c>
      <c r="BM7">
        <v>56.949152999999995</v>
      </c>
      <c r="BN7">
        <v>47.472526999999999</v>
      </c>
      <c r="BO7">
        <v>4.6082949308755801</v>
      </c>
      <c r="BP7">
        <v>4.4119082479258198</v>
      </c>
      <c r="BQ7">
        <v>4.7318305479984497</v>
      </c>
      <c r="BR7">
        <v>6.6685995940852401</v>
      </c>
      <c r="BS7">
        <v>4.0449438202247201</v>
      </c>
      <c r="BT7">
        <v>0.58829296989901003</v>
      </c>
      <c r="BU7">
        <v>0.59541239629087395</v>
      </c>
      <c r="BV7">
        <v>0.57326078507578704</v>
      </c>
      <c r="BW7">
        <v>0.41557939499371799</v>
      </c>
      <c r="BX7">
        <v>0.497250776954339</v>
      </c>
      <c r="BY7">
        <v>1.00009804882832</v>
      </c>
      <c r="BZ7">
        <v>1.2201073694485101</v>
      </c>
      <c r="CA7">
        <v>1.0396424407306599</v>
      </c>
      <c r="CB7">
        <v>1.36271383009568</v>
      </c>
      <c r="CC7">
        <v>0.86062634472866395</v>
      </c>
      <c r="CD7">
        <v>6.4025884890675604</v>
      </c>
      <c r="CE7">
        <v>6.5300146412884299</v>
      </c>
      <c r="CF7">
        <v>6.9277108433734904</v>
      </c>
      <c r="CG7">
        <v>6.0887213685126103</v>
      </c>
      <c r="CH7">
        <v>6.0148218981592203</v>
      </c>
      <c r="CI7">
        <v>0.77458574370036304</v>
      </c>
      <c r="CJ7">
        <v>0.74182528062469499</v>
      </c>
      <c r="CK7">
        <v>0.66070734551107702</v>
      </c>
      <c r="CL7">
        <v>0.44457330627234898</v>
      </c>
      <c r="CM7">
        <v>0.35381305283289499</v>
      </c>
      <c r="CN7">
        <v>1.6766349642121801</v>
      </c>
      <c r="CO7">
        <v>1.7764763299170301</v>
      </c>
      <c r="CP7">
        <v>1.44772638942868</v>
      </c>
      <c r="CQ7">
        <v>1.5560065719532199</v>
      </c>
      <c r="CR7">
        <v>1.28137700215157</v>
      </c>
      <c r="CS7">
        <v>10.050004902441399</v>
      </c>
      <c r="CT7">
        <v>10.3172279160566</v>
      </c>
      <c r="CU7">
        <v>10.4935872522347</v>
      </c>
      <c r="CV7">
        <v>10.157533584613899</v>
      </c>
      <c r="CW7">
        <v>9.3617021276595693</v>
      </c>
      <c r="CX7">
        <v>10.050004902441399</v>
      </c>
      <c r="CY7">
        <v>10.307467057101</v>
      </c>
      <c r="CZ7">
        <v>10.4158569762923</v>
      </c>
      <c r="DA7">
        <v>10.051222576592201</v>
      </c>
      <c r="DB7">
        <v>9.0365766196509707</v>
      </c>
      <c r="DC7" t="e">
        <v>#VALUE!</v>
      </c>
      <c r="DD7">
        <v>0.19521717911176201</v>
      </c>
      <c r="DE7">
        <v>1.8460940536338899</v>
      </c>
      <c r="DF7">
        <v>1.6043297574176101</v>
      </c>
      <c r="DG7">
        <v>2.7922543628974399</v>
      </c>
      <c r="DH7" t="e">
        <v>#VALUE!</v>
      </c>
      <c r="DI7" t="e">
        <v>#VALUE!</v>
      </c>
      <c r="DJ7" t="e">
        <v>#VALUE!</v>
      </c>
      <c r="DK7" t="e">
        <v>#VALUE!</v>
      </c>
      <c r="DL7" t="e">
        <v>#VALUE!</v>
      </c>
      <c r="DM7">
        <v>4.1376605549563701</v>
      </c>
      <c r="DN7">
        <v>4.3338213762811097</v>
      </c>
      <c r="DO7">
        <v>4.2071511853867101</v>
      </c>
      <c r="DP7">
        <v>4.9869527399246198</v>
      </c>
      <c r="DQ7">
        <v>4.0353813052832903</v>
      </c>
      <c r="DR7">
        <v>1.84331797235023</v>
      </c>
      <c r="DS7">
        <v>1.8838457784285001</v>
      </c>
      <c r="DT7">
        <v>1.5448892343567799</v>
      </c>
      <c r="DU7">
        <v>1.72030540253213</v>
      </c>
      <c r="DV7">
        <v>1.3770021515658599</v>
      </c>
      <c r="DW7">
        <v>0.49024414158250801</v>
      </c>
      <c r="DX7">
        <v>0.341630063445583</v>
      </c>
      <c r="DY7">
        <v>0.29148853478429798</v>
      </c>
      <c r="DZ7">
        <v>0.386585483715086</v>
      </c>
      <c r="EA7">
        <v>0.22950035859431001</v>
      </c>
      <c r="EB7" t="e">
        <v>#VALUE!</v>
      </c>
      <c r="EC7" t="e">
        <v>#VALUE!</v>
      </c>
      <c r="ED7" t="e">
        <v>#VALUE!</v>
      </c>
      <c r="EE7" t="e">
        <v>#VALUE!</v>
      </c>
      <c r="EF7" t="e">
        <v>#VALUE!</v>
      </c>
      <c r="EG7" t="e">
        <v>#VALUE!</v>
      </c>
      <c r="EH7" t="e">
        <v>#VALUE!</v>
      </c>
      <c r="EI7" t="e">
        <v>#VALUE!</v>
      </c>
      <c r="EJ7" t="e">
        <v>#VALUE!</v>
      </c>
      <c r="EK7" t="e">
        <v>#VALUE!</v>
      </c>
      <c r="EL7">
        <v>1.3530738307677199</v>
      </c>
      <c r="EM7">
        <v>1.4446071254270401</v>
      </c>
      <c r="EN7">
        <v>1.0882238631947101</v>
      </c>
      <c r="EO7">
        <v>1.15975645114526</v>
      </c>
      <c r="EP7">
        <v>0.79368874013865698</v>
      </c>
      <c r="EQ7">
        <v>1.00009804882832</v>
      </c>
      <c r="ER7">
        <v>0.93704245973645695</v>
      </c>
      <c r="ES7">
        <v>0.99106101826661497</v>
      </c>
      <c r="ET7">
        <v>1.0147868947520999</v>
      </c>
      <c r="EU7">
        <v>0.75543868037293804</v>
      </c>
      <c r="EV7" t="e">
        <v>#VALUE!</v>
      </c>
      <c r="EW7" t="e">
        <v>#VALUE!</v>
      </c>
      <c r="EX7" t="e">
        <v>#VALUE!</v>
      </c>
      <c r="EY7" t="e">
        <v>#VALUE!</v>
      </c>
      <c r="EZ7" t="e">
        <v>#VALUE!</v>
      </c>
      <c r="FA7">
        <v>0.53926855574075905</v>
      </c>
      <c r="FB7">
        <v>0.33186920448999502</v>
      </c>
      <c r="FC7">
        <v>0.33035367275553801</v>
      </c>
      <c r="FD7">
        <v>0.34792693534357799</v>
      </c>
      <c r="FE7">
        <v>0.28687544824288802</v>
      </c>
      <c r="FF7" t="e">
        <v>#VALUE!</v>
      </c>
      <c r="FG7" t="e">
        <v>#VALUE!</v>
      </c>
      <c r="FH7" t="e">
        <v>#VALUE!</v>
      </c>
      <c r="FI7" t="e">
        <v>#VALUE!</v>
      </c>
      <c r="FJ7" t="e">
        <v>#VALUE!</v>
      </c>
      <c r="FK7">
        <v>0.15687812530640299</v>
      </c>
      <c r="FL7">
        <v>0.29282576866764298</v>
      </c>
      <c r="FM7">
        <v>0.30120481927710802</v>
      </c>
      <c r="FN7">
        <v>0.35759157243645501</v>
      </c>
      <c r="FO7">
        <v>0.28687544824288802</v>
      </c>
      <c r="FP7">
        <v>0.12746347681145201</v>
      </c>
      <c r="FQ7">
        <v>0.19521717911176201</v>
      </c>
      <c r="FR7">
        <v>0.126311698406529</v>
      </c>
      <c r="FS7">
        <v>0.18362810476466601</v>
      </c>
      <c r="FT7">
        <v>0.133875209180014</v>
      </c>
      <c r="FU7" t="e">
        <v>#VALUE!</v>
      </c>
      <c r="FV7" t="e">
        <v>#VALUE!</v>
      </c>
      <c r="FW7" t="e">
        <v>#VALUE!</v>
      </c>
      <c r="FX7" t="e">
        <v>#VALUE!</v>
      </c>
      <c r="FY7" t="e">
        <v>#VALUE!</v>
      </c>
      <c r="FZ7" t="e">
        <v>#VALUE!</v>
      </c>
      <c r="GA7" t="e">
        <v>#VALUE!</v>
      </c>
      <c r="GB7">
        <v>9.7162844928099498E-2</v>
      </c>
      <c r="GC7" t="e">
        <v>#VALUE!</v>
      </c>
      <c r="GD7" t="e">
        <v>#VALUE!</v>
      </c>
      <c r="GE7" t="e">
        <v>#VALUE!</v>
      </c>
      <c r="GF7" t="e">
        <v>#VALUE!</v>
      </c>
      <c r="GG7" t="e">
        <v>#VALUE!</v>
      </c>
      <c r="GH7" t="e">
        <v>#VALUE!</v>
      </c>
      <c r="GI7" t="e">
        <v>#VALUE!</v>
      </c>
      <c r="GJ7" t="e">
        <v>#VALUE!</v>
      </c>
      <c r="GK7" t="e">
        <v>#VALUE!</v>
      </c>
      <c r="GL7" t="e">
        <v>#VALUE!</v>
      </c>
      <c r="GM7" t="e">
        <v>#VALUE!</v>
      </c>
      <c r="GN7" t="e">
        <v>#VALUE!</v>
      </c>
      <c r="GO7" t="e">
        <v>#VALUE!</v>
      </c>
      <c r="GP7" t="e">
        <v>#VALUE!</v>
      </c>
      <c r="GQ7" t="e">
        <v>#VALUE!</v>
      </c>
      <c r="GR7" t="e">
        <v>#VALUE!</v>
      </c>
      <c r="GS7" t="e">
        <v>#VALUE!</v>
      </c>
      <c r="GT7" t="e">
        <v>#VALUE!</v>
      </c>
      <c r="GU7" t="e">
        <v>#VALUE!</v>
      </c>
      <c r="GV7" t="e">
        <v>#VALUE!</v>
      </c>
      <c r="GW7" t="e">
        <v>#VALUE!</v>
      </c>
      <c r="GX7" t="e">
        <v>#VALUE!</v>
      </c>
      <c r="GY7" t="e">
        <v>#VALUE!</v>
      </c>
      <c r="GZ7" t="e">
        <v>#VALUE!</v>
      </c>
      <c r="HA7" t="e">
        <v>#VALUE!</v>
      </c>
      <c r="HB7" t="e">
        <v>#VALUE!</v>
      </c>
      <c r="HC7" t="e">
        <v>#VALUE!</v>
      </c>
      <c r="HD7" t="e">
        <v>#VALUE!</v>
      </c>
      <c r="HE7" t="e">
        <v>#VALUE!</v>
      </c>
      <c r="HF7" t="e">
        <v>#VALUE!</v>
      </c>
      <c r="HG7" t="e">
        <v>#VALUE!</v>
      </c>
      <c r="HH7" t="e">
        <v>#VALUE!</v>
      </c>
      <c r="HI7">
        <v>5.1671732522796399</v>
      </c>
      <c r="HJ7">
        <v>5.4270375793069796</v>
      </c>
      <c r="HK7">
        <v>4.8970073843762103</v>
      </c>
      <c r="HL7">
        <v>5.2382333043394196</v>
      </c>
      <c r="HM7">
        <v>4.1979440592875896</v>
      </c>
      <c r="HN7">
        <v>0.60790273556231</v>
      </c>
      <c r="HO7">
        <v>0.40019521717911199</v>
      </c>
      <c r="HP7">
        <v>0.41780023319082799</v>
      </c>
      <c r="HQ7">
        <v>0.41557939499371799</v>
      </c>
      <c r="HR7">
        <v>0.34425053789146498</v>
      </c>
      <c r="HS7">
        <v>0.41180507892930701</v>
      </c>
      <c r="HT7">
        <v>0.54660810151293304</v>
      </c>
      <c r="HU7">
        <v>0.57326078507578704</v>
      </c>
      <c r="HV7">
        <v>0.60887213685126096</v>
      </c>
      <c r="HW7">
        <v>0.42075065742290202</v>
      </c>
      <c r="HX7">
        <v>31.03448275862069</v>
      </c>
      <c r="HY7">
        <v>27.27272727272727</v>
      </c>
      <c r="HZ7">
        <v>14.285714285714285</v>
      </c>
      <c r="IA7" s="87" t="e">
        <v>#VALUE!</v>
      </c>
      <c r="IB7" s="87" t="e">
        <v>#VALUE!</v>
      </c>
    </row>
    <row r="8" spans="1:236" x14ac:dyDescent="0.3">
      <c r="A8" t="s">
        <v>25</v>
      </c>
      <c r="B8">
        <v>2.6029355977705801</v>
      </c>
      <c r="C8">
        <v>2.89222250981893</v>
      </c>
      <c r="D8">
        <v>3.29767647812813</v>
      </c>
      <c r="E8">
        <v>3.2466784867254601</v>
      </c>
      <c r="F8">
        <v>3.6394413880660199</v>
      </c>
      <c r="G8" t="e">
        <v>#VALUE!</v>
      </c>
      <c r="H8" t="e">
        <v>#VALUE!</v>
      </c>
      <c r="I8" t="e">
        <v>#VALUE!</v>
      </c>
      <c r="J8" t="e">
        <v>#VALUE!</v>
      </c>
      <c r="K8" t="e">
        <v>#VALUE!</v>
      </c>
      <c r="L8">
        <v>8.6614173228346498</v>
      </c>
      <c r="M8">
        <v>7.8291814946619196</v>
      </c>
      <c r="N8">
        <v>4.5016077170418001</v>
      </c>
      <c r="O8">
        <v>6.0869565217391299</v>
      </c>
      <c r="P8">
        <v>4.6413502109704599</v>
      </c>
      <c r="Q8">
        <v>2.11415525114155</v>
      </c>
      <c r="R8">
        <v>1.98418972332016</v>
      </c>
      <c r="S8">
        <v>1.9323843416370099</v>
      </c>
      <c r="T8">
        <v>1.92086330935252</v>
      </c>
      <c r="U8">
        <v>1.75</v>
      </c>
      <c r="V8">
        <v>96.515748031496102</v>
      </c>
      <c r="W8">
        <v>99.602040816326493</v>
      </c>
      <c r="X8">
        <v>94.028938906752401</v>
      </c>
      <c r="Y8">
        <v>64.815873015872995</v>
      </c>
      <c r="Z8">
        <v>35.721518987341803</v>
      </c>
      <c r="AA8">
        <v>5.1181102362204696</v>
      </c>
      <c r="AB8">
        <v>6.4625850340136104</v>
      </c>
      <c r="AC8">
        <v>6.1093247588424404</v>
      </c>
      <c r="AD8">
        <v>6.3492063492063497</v>
      </c>
      <c r="AE8">
        <v>7.1729957805907203</v>
      </c>
      <c r="AF8">
        <v>7.4803149606299204</v>
      </c>
      <c r="AG8">
        <v>10.5442176870748</v>
      </c>
      <c r="AH8">
        <v>9.9678456591639897</v>
      </c>
      <c r="AI8">
        <v>6.9841269841269797</v>
      </c>
      <c r="AJ8">
        <v>5.9071729957805896</v>
      </c>
      <c r="AK8">
        <v>0.72826440646450896</v>
      </c>
      <c r="AL8">
        <v>0.830274021407438</v>
      </c>
      <c r="AM8">
        <v>0.91403429952439197</v>
      </c>
      <c r="AN8">
        <v>0.98757023667631505</v>
      </c>
      <c r="AO8">
        <v>1.0525016204203801</v>
      </c>
      <c r="AP8">
        <v>18.75</v>
      </c>
      <c r="AQ8">
        <v>23.232323000000001</v>
      </c>
      <c r="AR8">
        <v>21.951219999999999</v>
      </c>
      <c r="AS8">
        <v>22.183099000000002</v>
      </c>
      <c r="AT8">
        <v>18.210863</v>
      </c>
      <c r="AU8">
        <v>50</v>
      </c>
      <c r="AV8">
        <v>61.538459999999993</v>
      </c>
      <c r="AW8">
        <v>61.855669999999996</v>
      </c>
      <c r="AX8">
        <v>57.635469999999998</v>
      </c>
      <c r="AY8">
        <v>58.130079999999992</v>
      </c>
      <c r="AZ8">
        <v>50</v>
      </c>
      <c r="BA8">
        <v>34.615384999999996</v>
      </c>
      <c r="BB8">
        <v>32.989691000000001</v>
      </c>
      <c r="BC8">
        <v>37.438423999999998</v>
      </c>
      <c r="BD8">
        <v>36.991869999999999</v>
      </c>
      <c r="BE8">
        <v>56.896550000000005</v>
      </c>
      <c r="BF8">
        <v>41.387560000000001</v>
      </c>
      <c r="BG8">
        <v>62.73292</v>
      </c>
      <c r="BH8">
        <v>56.723429999999993</v>
      </c>
      <c r="BI8">
        <v>61.686019999999999</v>
      </c>
      <c r="BJ8">
        <v>43.103449999999995</v>
      </c>
      <c r="BK8">
        <v>58.612439999999999</v>
      </c>
      <c r="BL8">
        <v>37.267081000000005</v>
      </c>
      <c r="BM8">
        <v>43.276571000000004</v>
      </c>
      <c r="BN8">
        <v>38.313983</v>
      </c>
      <c r="BO8">
        <v>4.2332305499171001</v>
      </c>
      <c r="BP8">
        <v>4.05223291045123</v>
      </c>
      <c r="BQ8">
        <v>4.1828688283319604</v>
      </c>
      <c r="BR8">
        <v>4.2908224076281298</v>
      </c>
      <c r="BS8">
        <v>3.65443377882033</v>
      </c>
      <c r="BT8">
        <v>0.30370175248307202</v>
      </c>
      <c r="BU8">
        <v>0.35937233762411502</v>
      </c>
      <c r="BV8">
        <v>0.30674371407767698</v>
      </c>
      <c r="BW8">
        <v>0.28791232605297001</v>
      </c>
      <c r="BX8">
        <v>0.37346831692336202</v>
      </c>
      <c r="BY8">
        <v>0.73136340393882604</v>
      </c>
      <c r="BZ8">
        <v>0.76831327354121204</v>
      </c>
      <c r="CA8">
        <v>0.77460533857999303</v>
      </c>
      <c r="CB8">
        <v>0.79253285451139999</v>
      </c>
      <c r="CC8">
        <v>0.77162875397388797</v>
      </c>
      <c r="CD8">
        <v>4.9429009715357104</v>
      </c>
      <c r="CE8">
        <v>5.02501665195099</v>
      </c>
      <c r="CF8">
        <v>5.0783125997304399</v>
      </c>
      <c r="CG8">
        <v>5.13288856554649</v>
      </c>
      <c r="CH8">
        <v>4.6853297941294496</v>
      </c>
      <c r="CI8">
        <v>0.35018671459782802</v>
      </c>
      <c r="CJ8">
        <v>0.35937233762411502</v>
      </c>
      <c r="CK8">
        <v>0.35322003439247701</v>
      </c>
      <c r="CL8">
        <v>0.32815813507112701</v>
      </c>
      <c r="CM8">
        <v>0.37655483193925698</v>
      </c>
      <c r="CN8">
        <v>0.94829322714102005</v>
      </c>
      <c r="CO8">
        <v>1.00376411543287</v>
      </c>
      <c r="CP8">
        <v>1.0286758896342301</v>
      </c>
      <c r="CQ8">
        <v>1.0340077086203401</v>
      </c>
      <c r="CR8">
        <v>1.0339825303250101</v>
      </c>
      <c r="CS8">
        <v>7.8931465670855498</v>
      </c>
      <c r="CT8">
        <v>7.9092894651238401</v>
      </c>
      <c r="CU8">
        <v>8.0466002571689703</v>
      </c>
      <c r="CV8">
        <v>8.1637075677600102</v>
      </c>
      <c r="CW8">
        <v>7.5125775486897703</v>
      </c>
      <c r="CX8">
        <v>7.8931465670855498</v>
      </c>
      <c r="CY8">
        <v>7.9092894651238401</v>
      </c>
      <c r="CZ8">
        <v>7.9908286727912099</v>
      </c>
      <c r="DA8">
        <v>8.0894076126495698</v>
      </c>
      <c r="DB8">
        <v>7.1823204419889501</v>
      </c>
      <c r="DC8" t="e">
        <v>#VALUE!</v>
      </c>
      <c r="DD8">
        <v>0.11772542094583099</v>
      </c>
      <c r="DE8">
        <v>1.25795906985391</v>
      </c>
      <c r="DF8">
        <v>1.43027413587604</v>
      </c>
      <c r="DG8">
        <v>2.7809500293218901</v>
      </c>
      <c r="DH8" t="e">
        <v>#VALUE!</v>
      </c>
      <c r="DI8" t="e">
        <v>#VALUE!</v>
      </c>
      <c r="DJ8" t="e">
        <v>#VALUE!</v>
      </c>
      <c r="DK8" t="e">
        <v>#VALUE!</v>
      </c>
      <c r="DL8" t="e">
        <v>#VALUE!</v>
      </c>
      <c r="DM8">
        <v>4.0286967166121803</v>
      </c>
      <c r="DN8">
        <v>4.1761544061836799</v>
      </c>
      <c r="DO8">
        <v>4.3625772668825196</v>
      </c>
      <c r="DP8">
        <v>4.2320016098323601</v>
      </c>
      <c r="DQ8">
        <v>3.5649248433593601</v>
      </c>
      <c r="DR8">
        <v>0.77784836605358199</v>
      </c>
      <c r="DS8">
        <v>0.92011710581346695</v>
      </c>
      <c r="DT8">
        <v>0.93882167035895203</v>
      </c>
      <c r="DU8">
        <v>0.85444948377010399</v>
      </c>
      <c r="DV8">
        <v>0.79014784406926097</v>
      </c>
      <c r="DW8">
        <v>0.39977067418690099</v>
      </c>
      <c r="DX8">
        <v>0.40894093591709701</v>
      </c>
      <c r="DY8">
        <v>0.35631845574679699</v>
      </c>
      <c r="DZ8">
        <v>0.41484141603331098</v>
      </c>
      <c r="EA8">
        <v>0.33951665174851098</v>
      </c>
      <c r="EB8" t="e">
        <v>#VALUE!</v>
      </c>
      <c r="EC8" t="e">
        <v>#VALUE!</v>
      </c>
      <c r="ED8" t="e">
        <v>#VALUE!</v>
      </c>
      <c r="EE8" t="e">
        <v>#VALUE!</v>
      </c>
      <c r="EF8" t="e">
        <v>#VALUE!</v>
      </c>
      <c r="EG8" t="e">
        <v>#VALUE!</v>
      </c>
      <c r="EH8" t="e">
        <v>#VALUE!</v>
      </c>
      <c r="EI8" t="e">
        <v>#VALUE!</v>
      </c>
      <c r="EJ8" t="e">
        <v>#VALUE!</v>
      </c>
      <c r="EK8" t="e">
        <v>#VALUE!</v>
      </c>
      <c r="EL8">
        <v>0.641492477183631</v>
      </c>
      <c r="EM8">
        <v>0.75901916136127801</v>
      </c>
      <c r="EN8">
        <v>0.53912531565167499</v>
      </c>
      <c r="EO8">
        <v>0.51700385431017104</v>
      </c>
      <c r="EP8">
        <v>0.59878391308373702</v>
      </c>
      <c r="EQ8">
        <v>0.52063157568526597</v>
      </c>
      <c r="ER8">
        <v>0.54835261861610696</v>
      </c>
      <c r="ES8">
        <v>0.61038900680103503</v>
      </c>
      <c r="ET8">
        <v>0.62845378697583698</v>
      </c>
      <c r="EU8">
        <v>0.55865921787709505</v>
      </c>
      <c r="EV8" t="e">
        <v>#VALUE!</v>
      </c>
      <c r="EW8" t="e">
        <v>#VALUE!</v>
      </c>
      <c r="EX8">
        <v>3.0984213543199701E-2</v>
      </c>
      <c r="EY8" t="e">
        <v>#VALUE!</v>
      </c>
      <c r="EZ8" t="e">
        <v>#VALUE!</v>
      </c>
      <c r="FA8">
        <v>0.31609774238034</v>
      </c>
      <c r="FB8">
        <v>0.322195888904379</v>
      </c>
      <c r="FC8">
        <v>0.32223582084927699</v>
      </c>
      <c r="FD8">
        <v>0.29410398897883999</v>
      </c>
      <c r="FE8">
        <v>0.25926726133522598</v>
      </c>
      <c r="FF8" t="e">
        <v>#VALUE!</v>
      </c>
      <c r="FG8" t="e">
        <v>#VALUE!</v>
      </c>
      <c r="FH8" t="e">
        <v>#VALUE!</v>
      </c>
      <c r="FI8" t="e">
        <v>#VALUE!</v>
      </c>
      <c r="FJ8" t="e">
        <v>#VALUE!</v>
      </c>
      <c r="FK8" t="e">
        <v>#VALUE!</v>
      </c>
      <c r="FL8" t="e">
        <v>#VALUE!</v>
      </c>
      <c r="FM8">
        <v>4.6476320314799598E-2</v>
      </c>
      <c r="FN8">
        <v>8.3587449499249303E-2</v>
      </c>
      <c r="FO8">
        <v>0.120374085619927</v>
      </c>
      <c r="FP8">
        <v>9.6068921703828802E-2</v>
      </c>
      <c r="FQ8">
        <v>0.114627383552519</v>
      </c>
      <c r="FR8">
        <v>0.13633053959007899</v>
      </c>
      <c r="FS8">
        <v>0.17646239338730399</v>
      </c>
      <c r="FT8">
        <v>0.13272014568350901</v>
      </c>
      <c r="FU8" t="e">
        <v>#VALUE!</v>
      </c>
      <c r="FV8" t="e">
        <v>#VALUE!</v>
      </c>
      <c r="FW8" t="e">
        <v>#VALUE!</v>
      </c>
      <c r="FX8" t="e">
        <v>#VALUE!</v>
      </c>
      <c r="FY8" t="e">
        <v>#VALUE!</v>
      </c>
      <c r="FZ8" t="e">
        <v>#VALUE!</v>
      </c>
      <c r="GA8" t="e">
        <v>#VALUE!</v>
      </c>
      <c r="GB8" t="e">
        <v>#VALUE!</v>
      </c>
      <c r="GC8" t="e">
        <v>#VALUE!</v>
      </c>
      <c r="GD8" t="e">
        <v>#VALUE!</v>
      </c>
      <c r="GE8">
        <v>6.8177944434975296E-2</v>
      </c>
      <c r="GF8">
        <v>8.3647009619406104E-2</v>
      </c>
      <c r="GG8">
        <v>8.0558955212319303E-2</v>
      </c>
      <c r="GH8">
        <v>6.5012460721638299E-2</v>
      </c>
      <c r="GI8">
        <v>3.7038180190746603E-2</v>
      </c>
      <c r="GJ8" t="e">
        <v>#VALUE!</v>
      </c>
      <c r="GK8" t="e">
        <v>#VALUE!</v>
      </c>
      <c r="GL8" t="e">
        <v>#VALUE!</v>
      </c>
      <c r="GM8" t="e">
        <v>#VALUE!</v>
      </c>
      <c r="GN8" t="e">
        <v>#VALUE!</v>
      </c>
      <c r="GO8" t="e">
        <v>#VALUE!</v>
      </c>
      <c r="GP8" t="e">
        <v>#VALUE!</v>
      </c>
      <c r="GQ8" t="e">
        <v>#VALUE!</v>
      </c>
      <c r="GR8" t="e">
        <v>#VALUE!</v>
      </c>
      <c r="GS8" t="e">
        <v>#VALUE!</v>
      </c>
      <c r="GT8" t="e">
        <v>#VALUE!</v>
      </c>
      <c r="GU8" t="e">
        <v>#VALUE!</v>
      </c>
      <c r="GV8" t="e">
        <v>#VALUE!</v>
      </c>
      <c r="GW8" t="e">
        <v>#VALUE!</v>
      </c>
      <c r="GX8" t="e">
        <v>#VALUE!</v>
      </c>
      <c r="GY8" t="e">
        <v>#VALUE!</v>
      </c>
      <c r="GZ8" t="e">
        <v>#VALUE!</v>
      </c>
      <c r="HA8" t="e">
        <v>#VALUE!</v>
      </c>
      <c r="HB8" t="e">
        <v>#VALUE!</v>
      </c>
      <c r="HC8" t="e">
        <v>#VALUE!</v>
      </c>
      <c r="HD8" t="e">
        <v>#VALUE!</v>
      </c>
      <c r="HE8" t="e">
        <v>#VALUE!</v>
      </c>
      <c r="HF8" t="e">
        <v>#VALUE!</v>
      </c>
      <c r="HG8" t="e">
        <v>#VALUE!</v>
      </c>
      <c r="HH8" t="e">
        <v>#VALUE!</v>
      </c>
      <c r="HI8">
        <v>4.4284673907990797</v>
      </c>
      <c r="HJ8">
        <v>4.5076444072679998</v>
      </c>
      <c r="HK8">
        <v>4.6197462392910804</v>
      </c>
      <c r="HL8">
        <v>4.53229726173707</v>
      </c>
      <c r="HM8">
        <v>3.9507392203463101</v>
      </c>
      <c r="HN8">
        <v>0.33779072470055899</v>
      </c>
      <c r="HO8">
        <v>0.34078411326424701</v>
      </c>
      <c r="HP8">
        <v>0.36251529845543701</v>
      </c>
      <c r="HQ8">
        <v>0.31887064068232102</v>
      </c>
      <c r="HR8">
        <v>0.28395938146239103</v>
      </c>
      <c r="HS8">
        <v>0.170444861087438</v>
      </c>
      <c r="HT8">
        <v>0.20756850535186</v>
      </c>
      <c r="HU8">
        <v>0.24787370834559799</v>
      </c>
      <c r="HV8">
        <v>0.30958314629351602</v>
      </c>
      <c r="HW8">
        <v>0.26852680638291299</v>
      </c>
      <c r="HX8">
        <v>11.811023622047244</v>
      </c>
      <c r="HY8">
        <v>14.285714285714285</v>
      </c>
      <c r="HZ8">
        <v>14.469453376205788</v>
      </c>
      <c r="IA8">
        <v>12.380952380952381</v>
      </c>
      <c r="IB8">
        <v>12.236286919831224</v>
      </c>
    </row>
    <row r="9" spans="1:236" x14ac:dyDescent="0.3">
      <c r="A9" t="s">
        <v>26</v>
      </c>
      <c r="B9">
        <v>2.610414787232</v>
      </c>
      <c r="C9">
        <v>1.7959543764572401</v>
      </c>
      <c r="D9">
        <v>2.7614185509370901</v>
      </c>
      <c r="E9">
        <v>2.9532183368011302</v>
      </c>
      <c r="F9">
        <v>1.4490320642522001</v>
      </c>
      <c r="G9" t="e">
        <v>#VALUE!</v>
      </c>
      <c r="H9" t="e">
        <v>#VALUE!</v>
      </c>
      <c r="I9" t="e">
        <v>#VALUE!</v>
      </c>
      <c r="J9" t="e">
        <v>#VALUE!</v>
      </c>
      <c r="K9" t="e">
        <v>#VALUE!</v>
      </c>
      <c r="L9">
        <v>45.945945945946001</v>
      </c>
      <c r="M9">
        <v>16.6666666666667</v>
      </c>
      <c r="N9">
        <v>15.5555555555556</v>
      </c>
      <c r="O9">
        <v>14.117647058823501</v>
      </c>
      <c r="P9" t="e">
        <v>#VALUE!</v>
      </c>
      <c r="Q9">
        <v>2.48484848484848</v>
      </c>
      <c r="R9">
        <v>2.1551724137931001</v>
      </c>
      <c r="S9">
        <v>2.1481481481481501</v>
      </c>
      <c r="T9">
        <v>1.89772727272727</v>
      </c>
      <c r="U9">
        <v>1.68292682926829</v>
      </c>
      <c r="V9">
        <v>302.62162162162201</v>
      </c>
      <c r="W9">
        <v>93.138461538461499</v>
      </c>
      <c r="X9">
        <v>88.2</v>
      </c>
      <c r="Y9">
        <v>69.723404255319195</v>
      </c>
      <c r="Z9">
        <v>33.893617021276597</v>
      </c>
      <c r="AA9" t="e">
        <v>#VALUE!</v>
      </c>
      <c r="AB9" t="e">
        <v>#VALUE!</v>
      </c>
      <c r="AC9">
        <v>13.3333333333333</v>
      </c>
      <c r="AD9">
        <v>12.7659574468085</v>
      </c>
      <c r="AE9" t="e">
        <v>#VALUE!</v>
      </c>
      <c r="AF9" t="e">
        <v>#VALUE!</v>
      </c>
      <c r="AG9" t="e">
        <v>#VALUE!</v>
      </c>
      <c r="AH9">
        <v>12.2222222222222</v>
      </c>
      <c r="AI9">
        <v>12.7659574468085</v>
      </c>
      <c r="AJ9" t="e">
        <v>#VALUE!</v>
      </c>
      <c r="AK9">
        <v>0.41045286632918299</v>
      </c>
      <c r="AL9">
        <v>0.47240859920580602</v>
      </c>
      <c r="AM9">
        <v>0.53115843942223695</v>
      </c>
      <c r="AN9">
        <v>0.47199657973492898</v>
      </c>
      <c r="AO9">
        <v>0.44657314765889999</v>
      </c>
      <c r="AP9">
        <v>6.6666669999999995</v>
      </c>
      <c r="AQ9">
        <v>12.658227999999999</v>
      </c>
      <c r="AR9">
        <v>21.212121</v>
      </c>
      <c r="AS9">
        <v>16.528925999999998</v>
      </c>
      <c r="AT9">
        <v>16.239316000000002</v>
      </c>
      <c r="AU9">
        <v>80</v>
      </c>
      <c r="AV9">
        <v>72.972970000000004</v>
      </c>
      <c r="AW9">
        <v>81.012659999999997</v>
      </c>
      <c r="AX9">
        <v>62.820509999999999</v>
      </c>
      <c r="AY9">
        <v>61.194029999999998</v>
      </c>
      <c r="AZ9">
        <v>20</v>
      </c>
      <c r="BA9">
        <v>24.324324000000001</v>
      </c>
      <c r="BB9">
        <v>17.721519000000001</v>
      </c>
      <c r="BC9">
        <v>37.179487000000002</v>
      </c>
      <c r="BD9">
        <v>37.313433000000003</v>
      </c>
      <c r="BE9">
        <v>51.515149999999998</v>
      </c>
      <c r="BF9">
        <v>59.574470000000005</v>
      </c>
      <c r="BG9">
        <v>46.341459999999998</v>
      </c>
      <c r="BH9">
        <v>60</v>
      </c>
      <c r="BI9">
        <v>55.270660000000007</v>
      </c>
      <c r="BJ9">
        <v>48.484850000000002</v>
      </c>
      <c r="BK9">
        <v>40.425531999999997</v>
      </c>
      <c r="BL9">
        <v>53.658536999999995</v>
      </c>
      <c r="BM9">
        <v>40</v>
      </c>
      <c r="BN9">
        <v>44.729344999999995</v>
      </c>
      <c r="BO9">
        <v>4.5936516623341097</v>
      </c>
      <c r="BP9">
        <v>4.6898534848692304</v>
      </c>
      <c r="BQ9">
        <v>4.9003649572503098</v>
      </c>
      <c r="BR9">
        <v>5.0038477982043599</v>
      </c>
      <c r="BS9">
        <v>3.8214389200429499</v>
      </c>
      <c r="BT9">
        <v>0.60883841838828801</v>
      </c>
      <c r="BU9">
        <v>0.54772011502122397</v>
      </c>
      <c r="BV9">
        <v>0.44548772338639198</v>
      </c>
      <c r="BW9">
        <v>0.48567764001710101</v>
      </c>
      <c r="BX9">
        <v>0.385211951797372</v>
      </c>
      <c r="BY9">
        <v>0.86879190039677101</v>
      </c>
      <c r="BZ9">
        <v>0.91743119266055095</v>
      </c>
      <c r="CA9">
        <v>0.84299984579271103</v>
      </c>
      <c r="CB9">
        <v>0.84822573749465602</v>
      </c>
      <c r="CC9">
        <v>0.74656121631525996</v>
      </c>
      <c r="CD9">
        <v>5.3564099055958403</v>
      </c>
      <c r="CE9">
        <v>5.7579077091606203</v>
      </c>
      <c r="CF9">
        <v>5.6474136010828797</v>
      </c>
      <c r="CG9">
        <v>5.5681915348439501</v>
      </c>
      <c r="CH9">
        <v>5.1918389609504203</v>
      </c>
      <c r="CI9">
        <v>0.55069092899165395</v>
      </c>
      <c r="CJ9">
        <v>0.46213884704915797</v>
      </c>
      <c r="CK9">
        <v>0.414646265613488</v>
      </c>
      <c r="CL9">
        <v>0.400171013253527</v>
      </c>
      <c r="CM9">
        <v>0.36134926451788901</v>
      </c>
      <c r="CN9">
        <v>1.31002873170064</v>
      </c>
      <c r="CO9">
        <v>1.18102149801451</v>
      </c>
      <c r="CP9">
        <v>1.0965851652588099</v>
      </c>
      <c r="CQ9">
        <v>1.09448482257375</v>
      </c>
      <c r="CR9">
        <v>1.03291346366906</v>
      </c>
      <c r="CS9">
        <v>9.0402243809002591</v>
      </c>
      <c r="CT9">
        <v>9.4242092290839405</v>
      </c>
      <c r="CU9">
        <v>9.2764251323612594</v>
      </c>
      <c r="CV9">
        <v>9.3441641727233904</v>
      </c>
      <c r="CW9">
        <v>8.1235405410012103</v>
      </c>
      <c r="CX9">
        <v>9.0402243809002591</v>
      </c>
      <c r="CY9">
        <v>9.4242092290839405</v>
      </c>
      <c r="CZ9">
        <v>9.23873001730548</v>
      </c>
      <c r="DA9">
        <v>9.2962804617357797</v>
      </c>
      <c r="DB9">
        <v>7.7485554551807603</v>
      </c>
      <c r="DC9" t="e">
        <v>#VALUE!</v>
      </c>
      <c r="DD9">
        <v>0.10269752156648</v>
      </c>
      <c r="DE9">
        <v>1.1102924798245499</v>
      </c>
      <c r="DF9">
        <v>0.81060282171868303</v>
      </c>
      <c r="DG9">
        <v>2.17491349775861</v>
      </c>
      <c r="DH9" t="e">
        <v>#VALUE!</v>
      </c>
      <c r="DI9" t="e">
        <v>#VALUE!</v>
      </c>
      <c r="DJ9" t="e">
        <v>#VALUE!</v>
      </c>
      <c r="DK9" t="e">
        <v>#VALUE!</v>
      </c>
      <c r="DL9" t="e">
        <v>#VALUE!</v>
      </c>
      <c r="DM9">
        <v>4.5491859351484498</v>
      </c>
      <c r="DN9">
        <v>5.1896480898261004</v>
      </c>
      <c r="DO9">
        <v>5.4109624248239498</v>
      </c>
      <c r="DP9">
        <v>5.7426250534416399</v>
      </c>
      <c r="DQ9">
        <v>4.1623344526070003</v>
      </c>
      <c r="DR9">
        <v>1.1561089068271999</v>
      </c>
      <c r="DS9">
        <v>1.1604819937012201</v>
      </c>
      <c r="DT9">
        <v>1.02119493514727</v>
      </c>
      <c r="DU9">
        <v>1.08080376229158</v>
      </c>
      <c r="DV9">
        <v>0.83178509945627199</v>
      </c>
      <c r="DW9">
        <v>0.44465727185661502</v>
      </c>
      <c r="DX9">
        <v>0.39709708339038702</v>
      </c>
      <c r="DY9">
        <v>0.35639017870911399</v>
      </c>
      <c r="DZ9">
        <v>0.27020094057289401</v>
      </c>
      <c r="EA9">
        <v>0.238626872794832</v>
      </c>
      <c r="EB9" t="e">
        <v>#VALUE!</v>
      </c>
      <c r="EC9" t="e">
        <v>#VALUE!</v>
      </c>
      <c r="ED9" t="e">
        <v>#VALUE!</v>
      </c>
      <c r="EE9" t="e">
        <v>#VALUE!</v>
      </c>
      <c r="EF9" t="e">
        <v>#VALUE!</v>
      </c>
      <c r="EG9" t="e">
        <v>#VALUE!</v>
      </c>
      <c r="EH9">
        <v>3.4232507188826498E-2</v>
      </c>
      <c r="EI9" t="e">
        <v>#VALUE!</v>
      </c>
      <c r="EJ9">
        <v>4.1043180846515599E-2</v>
      </c>
      <c r="EK9" t="e">
        <v>#VALUE!</v>
      </c>
      <c r="EL9">
        <v>1.2245177178820601</v>
      </c>
      <c r="EM9">
        <v>1.13994248938792</v>
      </c>
      <c r="EN9">
        <v>1.06917053612734</v>
      </c>
      <c r="EO9">
        <v>1.02265925609235</v>
      </c>
      <c r="EP9">
        <v>0.78405972489730502</v>
      </c>
      <c r="EQ9">
        <v>0.55753181009714003</v>
      </c>
      <c r="ER9">
        <v>0.57510612077228496</v>
      </c>
      <c r="ES9">
        <v>0.56885355447800801</v>
      </c>
      <c r="ET9">
        <v>0.51988029072253095</v>
      </c>
      <c r="EU9">
        <v>0.419301505053776</v>
      </c>
      <c r="EV9">
        <v>7.5249692160350296E-2</v>
      </c>
      <c r="EW9">
        <v>6.1618512939887703E-2</v>
      </c>
      <c r="EX9">
        <v>3.4268286414337899E-2</v>
      </c>
      <c r="EY9">
        <v>4.44634459170586E-2</v>
      </c>
      <c r="EZ9">
        <v>3.7498508582045002E-2</v>
      </c>
      <c r="FA9">
        <v>0.24285127924476699</v>
      </c>
      <c r="FB9">
        <v>0.28070655894837698</v>
      </c>
      <c r="FC9">
        <v>0.28099994859756999</v>
      </c>
      <c r="FD9">
        <v>0.242838820008551</v>
      </c>
      <c r="FE9">
        <v>0.18408358758458501</v>
      </c>
      <c r="FF9">
        <v>4.1045286632918301E-2</v>
      </c>
      <c r="FG9" t="e">
        <v>#VALUE!</v>
      </c>
      <c r="FH9" t="e">
        <v>#VALUE!</v>
      </c>
      <c r="FI9" t="e">
        <v>#VALUE!</v>
      </c>
      <c r="FJ9" t="e">
        <v>#VALUE!</v>
      </c>
      <c r="FK9" t="e">
        <v>#VALUE!</v>
      </c>
      <c r="FL9" t="e">
        <v>#VALUE!</v>
      </c>
      <c r="FM9">
        <v>4.1121943697205399E-2</v>
      </c>
      <c r="FN9" t="e">
        <v>#VALUE!</v>
      </c>
      <c r="FO9">
        <v>5.1134329884606901E-2</v>
      </c>
      <c r="FP9">
        <v>0.106033657135039</v>
      </c>
      <c r="FQ9">
        <v>0.119813775160893</v>
      </c>
      <c r="FR9">
        <v>0.123365831091616</v>
      </c>
      <c r="FS9">
        <v>0.10260795211628899</v>
      </c>
      <c r="FT9">
        <v>0.112495525746135</v>
      </c>
      <c r="FU9" t="e">
        <v>#VALUE!</v>
      </c>
      <c r="FV9" t="e">
        <v>#VALUE!</v>
      </c>
      <c r="FW9" t="e">
        <v>#VALUE!</v>
      </c>
      <c r="FX9">
        <v>3.7622915775972599E-2</v>
      </c>
      <c r="FY9" t="e">
        <v>#VALUE!</v>
      </c>
      <c r="FZ9" t="e">
        <v>#VALUE!</v>
      </c>
      <c r="GA9">
        <v>5.13487607832398E-2</v>
      </c>
      <c r="GB9">
        <v>3.7695115055771597E-2</v>
      </c>
      <c r="GC9">
        <v>5.1303976058144497E-2</v>
      </c>
      <c r="GD9">
        <v>4.0907463907685501E-2</v>
      </c>
      <c r="GE9" t="e">
        <v>#VALUE!</v>
      </c>
      <c r="GF9" t="e">
        <v>#VALUE!</v>
      </c>
      <c r="GG9" t="e">
        <v>#VALUE!</v>
      </c>
      <c r="GH9" t="e">
        <v>#VALUE!</v>
      </c>
      <c r="GI9" t="e">
        <v>#VALUE!</v>
      </c>
      <c r="GJ9" t="e">
        <v>#VALUE!</v>
      </c>
      <c r="GK9" t="e">
        <v>#VALUE!</v>
      </c>
      <c r="GL9" t="e">
        <v>#VALUE!</v>
      </c>
      <c r="GM9" t="e">
        <v>#VALUE!</v>
      </c>
      <c r="GN9" t="e">
        <v>#VALUE!</v>
      </c>
      <c r="GO9" t="e">
        <v>#VALUE!</v>
      </c>
      <c r="GP9" t="e">
        <v>#VALUE!</v>
      </c>
      <c r="GQ9" t="e">
        <v>#VALUE!</v>
      </c>
      <c r="GR9" t="e">
        <v>#VALUE!</v>
      </c>
      <c r="GS9" t="e">
        <v>#VALUE!</v>
      </c>
      <c r="GT9" t="e">
        <v>#VALUE!</v>
      </c>
      <c r="GU9" t="e">
        <v>#VALUE!</v>
      </c>
      <c r="GV9" t="e">
        <v>#VALUE!</v>
      </c>
      <c r="GW9" t="e">
        <v>#VALUE!</v>
      </c>
      <c r="GX9" t="e">
        <v>#VALUE!</v>
      </c>
      <c r="GY9" t="e">
        <v>#VALUE!</v>
      </c>
      <c r="GZ9" t="e">
        <v>#VALUE!</v>
      </c>
      <c r="HA9" t="e">
        <v>#VALUE!</v>
      </c>
      <c r="HB9" t="e">
        <v>#VALUE!</v>
      </c>
      <c r="HC9" t="e">
        <v>#VALUE!</v>
      </c>
      <c r="HD9" t="e">
        <v>#VALUE!</v>
      </c>
      <c r="HE9" t="e">
        <v>#VALUE!</v>
      </c>
      <c r="HF9" t="e">
        <v>#VALUE!</v>
      </c>
      <c r="HG9" t="e">
        <v>#VALUE!</v>
      </c>
      <c r="HH9" t="e">
        <v>#VALUE!</v>
      </c>
      <c r="HI9">
        <v>5.1956491996169101</v>
      </c>
      <c r="HJ9">
        <v>5.6860194440640797</v>
      </c>
      <c r="HK9">
        <v>6.0209379229991598</v>
      </c>
      <c r="HL9">
        <v>6.2761864044463396</v>
      </c>
      <c r="HM9">
        <v>4.7520837239427998</v>
      </c>
      <c r="HN9">
        <v>0.36940757969626498</v>
      </c>
      <c r="HO9">
        <v>0.36971107763932598</v>
      </c>
      <c r="HP9">
        <v>0.339256035501945</v>
      </c>
      <c r="HQ9">
        <v>0.31124412141940999</v>
      </c>
      <c r="HR9">
        <v>0.22499105149227</v>
      </c>
      <c r="HS9">
        <v>0.17102202763716001</v>
      </c>
      <c r="HT9">
        <v>0.205395043132959</v>
      </c>
      <c r="HU9">
        <v>0.209036547127461</v>
      </c>
      <c r="HV9">
        <v>0.198375374091492</v>
      </c>
      <c r="HW9">
        <v>0.190901498235866</v>
      </c>
      <c r="HX9" s="87" t="e">
        <v>#VALUE!</v>
      </c>
      <c r="HY9" s="87" t="e">
        <v>#VALUE!</v>
      </c>
      <c r="HZ9">
        <v>22.222222222222221</v>
      </c>
      <c r="IA9">
        <v>24.468085106382979</v>
      </c>
      <c r="IB9" s="87" t="e">
        <v>#VALUE!</v>
      </c>
    </row>
    <row r="10" spans="1:236" x14ac:dyDescent="0.3">
      <c r="A10" t="s">
        <v>27</v>
      </c>
      <c r="B10">
        <v>3.6628971772435199</v>
      </c>
      <c r="C10">
        <v>4.5899632802937598</v>
      </c>
      <c r="D10">
        <v>6.2098820719510401</v>
      </c>
      <c r="E10">
        <v>2.55280352530011</v>
      </c>
      <c r="F10">
        <v>3.1195894620267999</v>
      </c>
      <c r="G10" t="e">
        <v>#VALUE!</v>
      </c>
      <c r="H10" t="e">
        <v>#VALUE!</v>
      </c>
      <c r="I10" t="e">
        <v>#VALUE!</v>
      </c>
      <c r="J10" t="e">
        <v>#VALUE!</v>
      </c>
      <c r="K10" t="e">
        <v>#VALUE!</v>
      </c>
      <c r="L10">
        <v>14.492753623188401</v>
      </c>
      <c r="M10" t="e">
        <v>#VALUE!</v>
      </c>
      <c r="N10" t="e">
        <v>#VALUE!</v>
      </c>
      <c r="O10" t="e">
        <v>#VALUE!</v>
      </c>
      <c r="P10" t="e">
        <v>#VALUE!</v>
      </c>
      <c r="Q10">
        <v>1.8888888888888899</v>
      </c>
      <c r="R10">
        <v>2.0449438202247201</v>
      </c>
      <c r="S10">
        <v>1.78640776699029</v>
      </c>
      <c r="T10">
        <v>1.68292682926829</v>
      </c>
      <c r="U10">
        <v>1.88</v>
      </c>
      <c r="V10">
        <v>106.07246376811599</v>
      </c>
      <c r="W10">
        <v>104.73786407767</v>
      </c>
      <c r="X10">
        <v>79.148760330578497</v>
      </c>
      <c r="Y10">
        <v>75.540000000000006</v>
      </c>
      <c r="Z10">
        <v>31.5818181818182</v>
      </c>
      <c r="AA10" t="e">
        <v>#VALUE!</v>
      </c>
      <c r="AB10">
        <v>9.7087378640776691</v>
      </c>
      <c r="AC10" t="e">
        <v>#VALUE!</v>
      </c>
      <c r="AD10" t="e">
        <v>#VALUE!</v>
      </c>
      <c r="AE10" t="e">
        <v>#VALUE!</v>
      </c>
      <c r="AF10" t="e">
        <v>#VALUE!</v>
      </c>
      <c r="AG10" t="e">
        <v>#VALUE!</v>
      </c>
      <c r="AH10" t="e">
        <v>#VALUE!</v>
      </c>
      <c r="AI10" t="e">
        <v>#VALUE!</v>
      </c>
      <c r="AJ10" t="e">
        <v>#VALUE!</v>
      </c>
      <c r="AK10">
        <v>0.20267431226673899</v>
      </c>
      <c r="AL10">
        <v>0.15928639694170099</v>
      </c>
      <c r="AM10">
        <v>0.15765984282526399</v>
      </c>
      <c r="AN10">
        <v>0.18763531392831401</v>
      </c>
      <c r="AO10">
        <v>0.145061948586241</v>
      </c>
      <c r="AP10">
        <v>1.8181820000000002</v>
      </c>
      <c r="AQ10">
        <v>8.4337350000000004</v>
      </c>
      <c r="AR10">
        <v>20</v>
      </c>
      <c r="AS10">
        <v>30.864197999999998</v>
      </c>
      <c r="AT10">
        <v>40.816327000000001</v>
      </c>
      <c r="AU10">
        <v>58.620689999999996</v>
      </c>
      <c r="AV10">
        <v>68.29267999999999</v>
      </c>
      <c r="AW10">
        <v>84.210529999999991</v>
      </c>
      <c r="AX10">
        <v>91.111109999999996</v>
      </c>
      <c r="AY10">
        <v>80</v>
      </c>
      <c r="AZ10">
        <v>41.379310000000004</v>
      </c>
      <c r="BA10">
        <v>31.707317000000003</v>
      </c>
      <c r="BB10">
        <v>15.789474</v>
      </c>
      <c r="BC10">
        <v>8.8888889999999989</v>
      </c>
      <c r="BD10">
        <v>16</v>
      </c>
      <c r="BE10">
        <v>40</v>
      </c>
      <c r="BF10">
        <v>64.846420000000009</v>
      </c>
      <c r="BG10">
        <v>51.689189999999996</v>
      </c>
      <c r="BH10">
        <v>56.355930000000001</v>
      </c>
      <c r="BI10">
        <v>65.652169999999998</v>
      </c>
      <c r="BJ10">
        <v>60</v>
      </c>
      <c r="BK10">
        <v>35.153584000000002</v>
      </c>
      <c r="BL10">
        <v>48.310811000000001</v>
      </c>
      <c r="BM10">
        <v>43.644068000000004</v>
      </c>
      <c r="BN10">
        <v>34.347825999999998</v>
      </c>
      <c r="BO10">
        <v>3.7445315010257301</v>
      </c>
      <c r="BP10">
        <v>3.6170264905530898</v>
      </c>
      <c r="BQ10">
        <v>3.6455806733288099</v>
      </c>
      <c r="BR10">
        <v>3.7310560500360799</v>
      </c>
      <c r="BS10">
        <v>2.7823357351787101</v>
      </c>
      <c r="BT10">
        <v>0.90956276724585405</v>
      </c>
      <c r="BU10">
        <v>0.86504766339108496</v>
      </c>
      <c r="BV10">
        <v>0.76404385369166605</v>
      </c>
      <c r="BW10">
        <v>0.53403897041135395</v>
      </c>
      <c r="BX10">
        <v>0.42567358683503398</v>
      </c>
      <c r="BY10">
        <v>1.5867915667713</v>
      </c>
      <c r="BZ10">
        <v>1.4262258926164599</v>
      </c>
      <c r="CA10">
        <v>1.4116619772969801</v>
      </c>
      <c r="CB10">
        <v>1.2220351214818399</v>
      </c>
      <c r="CC10">
        <v>0.99403105752538601</v>
      </c>
      <c r="CD10">
        <v>5.1360636693937103</v>
      </c>
      <c r="CE10">
        <v>5.0898130222755897</v>
      </c>
      <c r="CF10">
        <v>5.2658387503638302</v>
      </c>
      <c r="CG10">
        <v>5.3812845802261204</v>
      </c>
      <c r="CH10">
        <v>4.4065539463984198</v>
      </c>
      <c r="CI10">
        <v>0.83788526656615303</v>
      </c>
      <c r="CJ10">
        <v>0.862597103438136</v>
      </c>
      <c r="CK10">
        <v>0.86349083147375605</v>
      </c>
      <c r="CL10">
        <v>0.68318498917488601</v>
      </c>
      <c r="CM10">
        <v>0.492259399300849</v>
      </c>
      <c r="CN10">
        <v>2.1354951926641799</v>
      </c>
      <c r="CO10">
        <v>1.98985468179479</v>
      </c>
      <c r="CP10">
        <v>2.0956631415542799</v>
      </c>
      <c r="CQ10">
        <v>1.85951407264854</v>
      </c>
      <c r="CR10">
        <v>1.54812013983021</v>
      </c>
      <c r="CS10">
        <v>9.9582293185694208</v>
      </c>
      <c r="CT10">
        <v>9.8414487710441794</v>
      </c>
      <c r="CU10">
        <v>9.8646550887746205</v>
      </c>
      <c r="CV10">
        <v>9.6848688958383509</v>
      </c>
      <c r="CW10">
        <v>7.91657748923926</v>
      </c>
      <c r="CX10">
        <v>9.9582293185694208</v>
      </c>
      <c r="CY10">
        <v>9.8414487710441794</v>
      </c>
      <c r="CZ10">
        <v>9.8161443679053093</v>
      </c>
      <c r="DA10">
        <v>9.6127014674043796</v>
      </c>
      <c r="DB10">
        <v>7.2721219471594001</v>
      </c>
      <c r="DC10" t="e">
        <v>#VALUE!</v>
      </c>
      <c r="DD10">
        <v>0.21319871590658501</v>
      </c>
      <c r="DE10">
        <v>1.4892791306878801</v>
      </c>
      <c r="DF10">
        <v>1.55881645417368</v>
      </c>
      <c r="DG10">
        <v>3.1105086680459402</v>
      </c>
      <c r="DH10" t="e">
        <v>#VALUE!</v>
      </c>
      <c r="DI10" t="e">
        <v>#VALUE!</v>
      </c>
      <c r="DJ10" t="e">
        <v>#VALUE!</v>
      </c>
      <c r="DK10" t="e">
        <v>#VALUE!</v>
      </c>
      <c r="DL10" t="e">
        <v>#VALUE!</v>
      </c>
      <c r="DM10">
        <v>3.3144664969475301</v>
      </c>
      <c r="DN10">
        <v>3.4087288945524099</v>
      </c>
      <c r="DO10">
        <v>3.3884738527214502</v>
      </c>
      <c r="DP10">
        <v>3.3148905460668798</v>
      </c>
      <c r="DQ10">
        <v>2.6800789517490702</v>
      </c>
      <c r="DR10">
        <v>1.21110259769149</v>
      </c>
      <c r="DS10">
        <v>1.19342269708628</v>
      </c>
      <c r="DT10">
        <v>1.1497040846027</v>
      </c>
      <c r="DU10">
        <v>1.00312725523214</v>
      </c>
      <c r="DV10">
        <v>0.84659104420822295</v>
      </c>
      <c r="DW10">
        <v>0.402876986579006</v>
      </c>
      <c r="DX10">
        <v>0.39208959247188002</v>
      </c>
      <c r="DY10">
        <v>0.31289414960706302</v>
      </c>
      <c r="DZ10">
        <v>0.24536925667548701</v>
      </c>
      <c r="EA10">
        <v>0.18073291955007001</v>
      </c>
      <c r="EB10" t="e">
        <v>#VALUE!</v>
      </c>
      <c r="EC10" t="e">
        <v>#VALUE!</v>
      </c>
      <c r="ED10" t="e">
        <v>#VALUE!</v>
      </c>
      <c r="EE10" t="e">
        <v>#VALUE!</v>
      </c>
      <c r="EF10" t="e">
        <v>#VALUE!</v>
      </c>
      <c r="EG10" t="e">
        <v>#VALUE!</v>
      </c>
      <c r="EH10" t="e">
        <v>#VALUE!</v>
      </c>
      <c r="EI10" t="e">
        <v>#VALUE!</v>
      </c>
      <c r="EJ10" t="e">
        <v>#VALUE!</v>
      </c>
      <c r="EK10" t="e">
        <v>#VALUE!</v>
      </c>
      <c r="EL10">
        <v>1.5867915667713</v>
      </c>
      <c r="EM10">
        <v>1.50464381111084</v>
      </c>
      <c r="EN10">
        <v>1.58630057242651</v>
      </c>
      <c r="EO10">
        <v>1.47221554005292</v>
      </c>
      <c r="EP10">
        <v>1.21043494803929</v>
      </c>
      <c r="EQ10">
        <v>0.97876862997108205</v>
      </c>
      <c r="ER10">
        <v>0.96307006150905505</v>
      </c>
      <c r="ES10">
        <v>1.0551081789075401</v>
      </c>
      <c r="ET10">
        <v>1.05605003608371</v>
      </c>
      <c r="EU10">
        <v>0.76811490808779803</v>
      </c>
      <c r="EV10">
        <v>4.4489483180503699E-2</v>
      </c>
      <c r="EW10" t="e">
        <v>#VALUE!</v>
      </c>
      <c r="EX10" t="e">
        <v>#VALUE!</v>
      </c>
      <c r="EY10" t="e">
        <v>#VALUE!</v>
      </c>
      <c r="EZ10" t="e">
        <v>#VALUE!</v>
      </c>
      <c r="FA10">
        <v>0.35344422748955701</v>
      </c>
      <c r="FB10">
        <v>0.33327615360109802</v>
      </c>
      <c r="FC10">
        <v>0.35170272630251298</v>
      </c>
      <c r="FD10">
        <v>0.33918691363964398</v>
      </c>
      <c r="FE10">
        <v>0.16170840170269399</v>
      </c>
      <c r="FF10">
        <v>2.4716379544724301E-2</v>
      </c>
      <c r="FG10" t="e">
        <v>#VALUE!</v>
      </c>
      <c r="FH10" t="e">
        <v>#VALUE!</v>
      </c>
      <c r="FI10" t="e">
        <v>#VALUE!</v>
      </c>
      <c r="FJ10" t="e">
        <v>#VALUE!</v>
      </c>
      <c r="FK10">
        <v>0.25705034726513298</v>
      </c>
      <c r="FL10">
        <v>0.28916607444801101</v>
      </c>
      <c r="FM10">
        <v>0.34200058212864998</v>
      </c>
      <c r="FN10">
        <v>0.32715900890064997</v>
      </c>
      <c r="FO10">
        <v>0.25445292620865101</v>
      </c>
      <c r="FP10">
        <v>0.16559974294965299</v>
      </c>
      <c r="FQ10">
        <v>0.17889087656529501</v>
      </c>
      <c r="FR10">
        <v>0.232851460172698</v>
      </c>
      <c r="FS10">
        <v>0.27664180899687302</v>
      </c>
      <c r="FT10">
        <v>0.32817293286723298</v>
      </c>
      <c r="FU10">
        <v>7.1677500679700398E-2</v>
      </c>
      <c r="FV10">
        <v>4.1659519200137198E-2</v>
      </c>
      <c r="FW10">
        <v>3.8808576695449702E-2</v>
      </c>
      <c r="FX10" t="e">
        <v>#VALUE!</v>
      </c>
      <c r="FY10" t="e">
        <v>#VALUE!</v>
      </c>
      <c r="FZ10">
        <v>0.13099681158703899</v>
      </c>
      <c r="GA10">
        <v>0.17889087656529501</v>
      </c>
      <c r="GB10">
        <v>0.196468419520714</v>
      </c>
      <c r="GC10">
        <v>0.214096704354101</v>
      </c>
      <c r="GD10">
        <v>0.23067227889943201</v>
      </c>
      <c r="GE10">
        <v>3.4602931362613998E-2</v>
      </c>
      <c r="GF10" t="e">
        <v>#VALUE!</v>
      </c>
      <c r="GG10">
        <v>2.6680896478121701E-2</v>
      </c>
      <c r="GH10">
        <v>3.6083714216983399E-2</v>
      </c>
      <c r="GI10" t="e">
        <v>#VALUE!</v>
      </c>
      <c r="GJ10" t="e">
        <v>#VALUE!</v>
      </c>
      <c r="GK10" t="e">
        <v>#VALUE!</v>
      </c>
      <c r="GL10" t="e">
        <v>#VALUE!</v>
      </c>
      <c r="GM10" t="e">
        <v>#VALUE!</v>
      </c>
      <c r="GN10" t="e">
        <v>#VALUE!</v>
      </c>
      <c r="GO10" t="e">
        <v>#VALUE!</v>
      </c>
      <c r="GP10" t="e">
        <v>#VALUE!</v>
      </c>
      <c r="GQ10" t="e">
        <v>#VALUE!</v>
      </c>
      <c r="GR10" t="e">
        <v>#VALUE!</v>
      </c>
      <c r="GS10" t="e">
        <v>#VALUE!</v>
      </c>
      <c r="GT10" t="e">
        <v>#VALUE!</v>
      </c>
      <c r="GU10" t="e">
        <v>#VALUE!</v>
      </c>
      <c r="GV10" t="e">
        <v>#VALUE!</v>
      </c>
      <c r="GW10" t="e">
        <v>#VALUE!</v>
      </c>
      <c r="GX10" t="e">
        <v>#VALUE!</v>
      </c>
      <c r="GY10" t="e">
        <v>#VALUE!</v>
      </c>
      <c r="GZ10" t="e">
        <v>#VALUE!</v>
      </c>
      <c r="HA10" t="e">
        <v>#VALUE!</v>
      </c>
      <c r="HB10" t="e">
        <v>#VALUE!</v>
      </c>
      <c r="HC10" t="e">
        <v>#VALUE!</v>
      </c>
      <c r="HD10">
        <v>8.4035690452062606E-2</v>
      </c>
      <c r="HE10">
        <v>7.5967358541426694E-2</v>
      </c>
      <c r="HF10">
        <v>5.3361792956243298E-2</v>
      </c>
      <c r="HG10">
        <v>5.2922780851575701E-2</v>
      </c>
      <c r="HH10" t="e">
        <v>#VALUE!</v>
      </c>
      <c r="HI10">
        <v>4.4415334041869503</v>
      </c>
      <c r="HJ10">
        <v>4.5114808733795702</v>
      </c>
      <c r="HK10">
        <v>4.4266032793247296</v>
      </c>
      <c r="HL10">
        <v>4.2626894394996402</v>
      </c>
      <c r="HM10">
        <v>3.3316686880216899</v>
      </c>
      <c r="HN10">
        <v>0.42512172816925797</v>
      </c>
      <c r="HO10">
        <v>0.372485112848286</v>
      </c>
      <c r="HP10">
        <v>0.38566023091103102</v>
      </c>
      <c r="HQ10">
        <v>0.368053885013231</v>
      </c>
      <c r="HR10">
        <v>0.175976790088226</v>
      </c>
      <c r="HS10">
        <v>0.57342000543760396</v>
      </c>
      <c r="HT10">
        <v>0.59793662851961704</v>
      </c>
      <c r="HU10">
        <v>0.68400116425730095</v>
      </c>
      <c r="HV10">
        <v>0.69521289391387997</v>
      </c>
      <c r="HW10">
        <v>0.59689424746141595</v>
      </c>
      <c r="HX10" s="87" t="e">
        <v>#VALUE!</v>
      </c>
      <c r="HY10">
        <v>15.53398058252427</v>
      </c>
      <c r="HZ10">
        <v>9.9173553719008272</v>
      </c>
      <c r="IA10" s="87" t="e">
        <v>#VALUE!</v>
      </c>
      <c r="IB10" s="87" t="e">
        <v>#VALUE!</v>
      </c>
    </row>
    <row r="11" spans="1:236" x14ac:dyDescent="0.3">
      <c r="A11" t="s">
        <v>28</v>
      </c>
      <c r="B11">
        <v>2.52609124802941</v>
      </c>
      <c r="C11">
        <v>3.9063233609405201</v>
      </c>
      <c r="D11">
        <v>4.01623544233055</v>
      </c>
      <c r="E11">
        <v>3.98687151400439</v>
      </c>
      <c r="F11">
        <v>3.56432630972692</v>
      </c>
      <c r="G11" t="e">
        <v>#VALUE!</v>
      </c>
      <c r="H11" t="e">
        <v>#VALUE!</v>
      </c>
      <c r="I11" t="e">
        <v>#VALUE!</v>
      </c>
      <c r="J11" t="e">
        <v>#VALUE!</v>
      </c>
      <c r="K11" t="e">
        <v>#VALUE!</v>
      </c>
      <c r="L11" t="e">
        <v>#VALUE!</v>
      </c>
      <c r="M11" t="e">
        <v>#VALUE!</v>
      </c>
      <c r="N11" t="e">
        <v>#VALUE!</v>
      </c>
      <c r="O11" t="e">
        <v>#VALUE!</v>
      </c>
      <c r="P11" t="e">
        <v>#VALUE!</v>
      </c>
      <c r="Q11">
        <v>1.8936170212765999</v>
      </c>
      <c r="R11">
        <v>2.0943396226415101</v>
      </c>
      <c r="S11">
        <v>2.125</v>
      </c>
      <c r="T11">
        <v>1.72081218274112</v>
      </c>
      <c r="U11">
        <v>1.7743902439024399</v>
      </c>
      <c r="V11">
        <v>84.722580645161301</v>
      </c>
      <c r="W11">
        <v>90.311965811965806</v>
      </c>
      <c r="X11">
        <v>75.735042735042697</v>
      </c>
      <c r="Y11">
        <v>52.153488372093001</v>
      </c>
      <c r="Z11">
        <v>39</v>
      </c>
      <c r="AA11">
        <v>10.9677419354839</v>
      </c>
      <c r="AB11">
        <v>11.538461538461499</v>
      </c>
      <c r="AC11">
        <v>11.538461538461499</v>
      </c>
      <c r="AD11">
        <v>13.488372093023299</v>
      </c>
      <c r="AE11">
        <v>10.695187165775399</v>
      </c>
      <c r="AF11">
        <v>15.4838709677419</v>
      </c>
      <c r="AG11">
        <v>12.8205128205128</v>
      </c>
      <c r="AH11">
        <v>8.5470085470085504</v>
      </c>
      <c r="AI11">
        <v>9.3023255813953494</v>
      </c>
      <c r="AJ11">
        <v>10.160427807486601</v>
      </c>
      <c r="AK11">
        <v>0.51899473991817602</v>
      </c>
      <c r="AL11">
        <v>0.51139005113900504</v>
      </c>
      <c r="AM11">
        <v>0.568943984458116</v>
      </c>
      <c r="AN11">
        <v>0.43699257112629097</v>
      </c>
      <c r="AO11">
        <v>0.45738331008301503</v>
      </c>
      <c r="AP11">
        <v>0</v>
      </c>
      <c r="AQ11">
        <v>18.181818</v>
      </c>
      <c r="AR11">
        <v>6.8376069999999993</v>
      </c>
      <c r="AS11">
        <v>3.738318</v>
      </c>
      <c r="AT11">
        <v>4.2105259999999998</v>
      </c>
      <c r="AU11">
        <v>0</v>
      </c>
      <c r="AV11">
        <v>33.333329999999997</v>
      </c>
      <c r="AW11">
        <v>61.445780000000006</v>
      </c>
      <c r="AX11">
        <v>70.967740000000006</v>
      </c>
      <c r="AY11">
        <v>70.833330000000004</v>
      </c>
      <c r="AZ11">
        <v>0</v>
      </c>
      <c r="BA11">
        <v>33.333332999999996</v>
      </c>
      <c r="BB11">
        <v>24.096385999999999</v>
      </c>
      <c r="BC11">
        <v>29.032257999999999</v>
      </c>
      <c r="BD11">
        <v>29.166667</v>
      </c>
      <c r="BE11" t="e">
        <v>#VALUE!</v>
      </c>
      <c r="BF11">
        <v>68.75</v>
      </c>
      <c r="BG11">
        <v>55.727550000000001</v>
      </c>
      <c r="BH11">
        <v>51.680669999999992</v>
      </c>
      <c r="BI11">
        <v>57.894739999999999</v>
      </c>
      <c r="BJ11" t="e">
        <v>#VALUE!</v>
      </c>
      <c r="BK11">
        <v>31.25</v>
      </c>
      <c r="BL11">
        <v>44.272446000000002</v>
      </c>
      <c r="BM11">
        <v>48.319327999999999</v>
      </c>
      <c r="BN11">
        <v>42.105263000000001</v>
      </c>
      <c r="BO11">
        <v>4.2828755113968402</v>
      </c>
      <c r="BP11">
        <v>4.2956764295676404</v>
      </c>
      <c r="BQ11">
        <v>4.5469263148156696</v>
      </c>
      <c r="BR11">
        <v>4.8207180477931901</v>
      </c>
      <c r="BS11">
        <v>3.7551169757815499</v>
      </c>
      <c r="BT11">
        <v>0.36002337814143798</v>
      </c>
      <c r="BU11">
        <v>0.46025104602510503</v>
      </c>
      <c r="BV11">
        <v>0.51343725426707998</v>
      </c>
      <c r="BW11">
        <v>0.66238873939142995</v>
      </c>
      <c r="BX11">
        <v>0.521416973494637</v>
      </c>
      <c r="BY11">
        <v>1.4073641145528899</v>
      </c>
      <c r="BZ11">
        <v>0.88795908879590901</v>
      </c>
      <c r="CA11">
        <v>0.80947314861927</v>
      </c>
      <c r="CB11">
        <v>0.77738678442466502</v>
      </c>
      <c r="CC11">
        <v>0.855306789855238</v>
      </c>
      <c r="CD11">
        <v>6.4804208065458804</v>
      </c>
      <c r="CE11">
        <v>6.22966062296606</v>
      </c>
      <c r="CF11">
        <v>6.34626948517508</v>
      </c>
      <c r="CG11">
        <v>6.4306906782584701</v>
      </c>
      <c r="CH11">
        <v>5.5617810506094596</v>
      </c>
      <c r="CI11">
        <v>0.47223845704266498</v>
      </c>
      <c r="CJ11">
        <v>0.38121803812180399</v>
      </c>
      <c r="CK11">
        <v>0.40704935473426201</v>
      </c>
      <c r="CL11">
        <v>0.473791945536926</v>
      </c>
      <c r="CM11">
        <v>0.36133281496558201</v>
      </c>
      <c r="CN11">
        <v>1.5850379894798401</v>
      </c>
      <c r="CO11">
        <v>1.10181311018131</v>
      </c>
      <c r="CP11">
        <v>0.90660992645358296</v>
      </c>
      <c r="CQ11">
        <v>0.96138365647783997</v>
      </c>
      <c r="CR11">
        <v>1.04283394698927</v>
      </c>
      <c r="CS11">
        <v>9.4868497954412607</v>
      </c>
      <c r="CT11">
        <v>9.4839609483960992</v>
      </c>
      <c r="CU11">
        <v>9.6812988574864693</v>
      </c>
      <c r="CV11">
        <v>10.0876285103153</v>
      </c>
      <c r="CW11">
        <v>8.3380977428133694</v>
      </c>
      <c r="CX11">
        <v>9.4868497954412607</v>
      </c>
      <c r="CY11">
        <v>9.4793119479311905</v>
      </c>
      <c r="CZ11">
        <v>9.6350432489939397</v>
      </c>
      <c r="DA11">
        <v>10.0232296050967</v>
      </c>
      <c r="DB11">
        <v>7.8761405996295197</v>
      </c>
      <c r="DC11" t="e">
        <v>#VALUE!</v>
      </c>
      <c r="DD11">
        <v>0.13947001394700101</v>
      </c>
      <c r="DE11">
        <v>0.94823997409685901</v>
      </c>
      <c r="DF11">
        <v>1.60077278686262</v>
      </c>
      <c r="DG11">
        <v>2.9089578521279802</v>
      </c>
      <c r="DH11" t="e">
        <v>#VALUE!</v>
      </c>
      <c r="DI11" t="e">
        <v>#VALUE!</v>
      </c>
      <c r="DJ11" t="e">
        <v>#VALUE!</v>
      </c>
      <c r="DK11" t="e">
        <v>#VALUE!</v>
      </c>
      <c r="DL11" t="e">
        <v>#VALUE!</v>
      </c>
      <c r="DM11">
        <v>3.96960841613092</v>
      </c>
      <c r="DN11">
        <v>4.3096234309623398</v>
      </c>
      <c r="DO11">
        <v>4.5469263148156696</v>
      </c>
      <c r="DP11">
        <v>4.8713171876078096</v>
      </c>
      <c r="DQ11">
        <v>3.52185148763922</v>
      </c>
      <c r="DR11">
        <v>0.99590882524839297</v>
      </c>
      <c r="DS11">
        <v>1.6875871687587201</v>
      </c>
      <c r="DT11">
        <v>1.9889911651787799</v>
      </c>
      <c r="DU11">
        <v>2.2355619954460799</v>
      </c>
      <c r="DV11">
        <v>1.33098543234157</v>
      </c>
      <c r="DW11">
        <v>0.94915254237288105</v>
      </c>
      <c r="DX11">
        <v>0.209205020920502</v>
      </c>
      <c r="DY11">
        <v>0.15726906887460099</v>
      </c>
      <c r="DZ11">
        <v>0.28059522988109198</v>
      </c>
      <c r="EA11">
        <v>0.233265488142338</v>
      </c>
      <c r="EB11" t="e">
        <v>#VALUE!</v>
      </c>
      <c r="EC11" t="e">
        <v>#VALUE!</v>
      </c>
      <c r="ED11" t="e">
        <v>#VALUE!</v>
      </c>
      <c r="EE11" t="e">
        <v>#VALUE!</v>
      </c>
      <c r="EF11" t="e">
        <v>#VALUE!</v>
      </c>
      <c r="EG11" t="e">
        <v>#VALUE!</v>
      </c>
      <c r="EH11" t="e">
        <v>#VALUE!</v>
      </c>
      <c r="EI11" t="e">
        <v>#VALUE!</v>
      </c>
      <c r="EJ11" t="e">
        <v>#VALUE!</v>
      </c>
      <c r="EK11" t="e">
        <v>#VALUE!</v>
      </c>
      <c r="EL11">
        <v>0.28521332554062001</v>
      </c>
      <c r="EM11">
        <v>0.38586703858670401</v>
      </c>
      <c r="EN11">
        <v>0.39779823303575601</v>
      </c>
      <c r="EO11">
        <v>0.40019319671565601</v>
      </c>
      <c r="EP11">
        <v>0.27900381915063899</v>
      </c>
      <c r="EQ11">
        <v>0.55172413793103403</v>
      </c>
      <c r="ER11">
        <v>0.56717805671780597</v>
      </c>
      <c r="ES11">
        <v>0.62907627549840395</v>
      </c>
      <c r="ET11">
        <v>0.71758780100738295</v>
      </c>
      <c r="EU11">
        <v>0.47567864248633601</v>
      </c>
      <c r="EV11" t="e">
        <v>#VALUE!</v>
      </c>
      <c r="EW11" t="e">
        <v>#VALUE!</v>
      </c>
      <c r="EX11" t="e">
        <v>#VALUE!</v>
      </c>
      <c r="EY11" t="e">
        <v>#VALUE!</v>
      </c>
      <c r="EZ11" t="e">
        <v>#VALUE!</v>
      </c>
      <c r="FA11">
        <v>0.28988895382817098</v>
      </c>
      <c r="FB11">
        <v>0.35332403533240397</v>
      </c>
      <c r="FC11">
        <v>0.379295989638744</v>
      </c>
      <c r="FD11">
        <v>0.46919202373559599</v>
      </c>
      <c r="FE11">
        <v>0.21497015573901701</v>
      </c>
      <c r="FF11" t="e">
        <v>#VALUE!</v>
      </c>
      <c r="FG11" t="e">
        <v>#VALUE!</v>
      </c>
      <c r="FH11" t="e">
        <v>#VALUE!</v>
      </c>
      <c r="FI11" t="e">
        <v>#VALUE!</v>
      </c>
      <c r="FJ11" t="e">
        <v>#VALUE!</v>
      </c>
      <c r="FK11">
        <v>9.3512565751022805E-2</v>
      </c>
      <c r="FL11">
        <v>6.5086006508600594E-2</v>
      </c>
      <c r="FM11">
        <v>8.7885656135806497E-2</v>
      </c>
      <c r="FN11">
        <v>9.1998436026587596E-2</v>
      </c>
      <c r="FO11">
        <v>8.2328995814942699E-2</v>
      </c>
      <c r="FP11">
        <v>8.8836937463471696E-2</v>
      </c>
      <c r="FQ11">
        <v>9.2980009298000904E-2</v>
      </c>
      <c r="FR11">
        <v>0.129515703779083</v>
      </c>
      <c r="FS11">
        <v>0.11499804503323401</v>
      </c>
      <c r="FT11">
        <v>0.15093649232739501</v>
      </c>
      <c r="FU11" t="e">
        <v>#VALUE!</v>
      </c>
      <c r="FV11" t="e">
        <v>#VALUE!</v>
      </c>
      <c r="FW11" t="e">
        <v>#VALUE!</v>
      </c>
      <c r="FX11" t="e">
        <v>#VALUE!</v>
      </c>
      <c r="FY11" t="e">
        <v>#VALUE!</v>
      </c>
      <c r="FZ11" t="e">
        <v>#VALUE!</v>
      </c>
      <c r="GA11" t="e">
        <v>#VALUE!</v>
      </c>
      <c r="GB11">
        <v>4.6255608492529701E-2</v>
      </c>
      <c r="GC11">
        <v>5.0599139814623099E-2</v>
      </c>
      <c r="GD11">
        <v>5.4885997209961797E-2</v>
      </c>
      <c r="GE11" t="e">
        <v>#VALUE!</v>
      </c>
      <c r="GF11" t="e">
        <v>#VALUE!</v>
      </c>
      <c r="GG11" t="e">
        <v>#VALUE!</v>
      </c>
      <c r="GH11" t="e">
        <v>#VALUE!</v>
      </c>
      <c r="GI11" t="e">
        <v>#VALUE!</v>
      </c>
      <c r="GJ11" t="e">
        <v>#VALUE!</v>
      </c>
      <c r="GK11" t="e">
        <v>#VALUE!</v>
      </c>
      <c r="GL11" t="e">
        <v>#VALUE!</v>
      </c>
      <c r="GM11" t="e">
        <v>#VALUE!</v>
      </c>
      <c r="GN11" t="e">
        <v>#VALUE!</v>
      </c>
      <c r="GO11" t="e">
        <v>#VALUE!</v>
      </c>
      <c r="GP11" t="e">
        <v>#VALUE!</v>
      </c>
      <c r="GQ11" t="e">
        <v>#VALUE!</v>
      </c>
      <c r="GR11" t="e">
        <v>#VALUE!</v>
      </c>
      <c r="GS11" t="e">
        <v>#VALUE!</v>
      </c>
      <c r="GT11" t="e">
        <v>#VALUE!</v>
      </c>
      <c r="GU11" t="e">
        <v>#VALUE!</v>
      </c>
      <c r="GV11" t="e">
        <v>#VALUE!</v>
      </c>
      <c r="GW11" t="e">
        <v>#VALUE!</v>
      </c>
      <c r="GX11" t="e">
        <v>#VALUE!</v>
      </c>
      <c r="GY11" t="e">
        <v>#VALUE!</v>
      </c>
      <c r="GZ11" t="e">
        <v>#VALUE!</v>
      </c>
      <c r="HA11" t="e">
        <v>#VALUE!</v>
      </c>
      <c r="HB11" t="e">
        <v>#VALUE!</v>
      </c>
      <c r="HC11" t="e">
        <v>#VALUE!</v>
      </c>
      <c r="HD11" t="e">
        <v>#VALUE!</v>
      </c>
      <c r="HE11" t="e">
        <v>#VALUE!</v>
      </c>
      <c r="HF11" t="e">
        <v>#VALUE!</v>
      </c>
      <c r="HG11" t="e">
        <v>#VALUE!</v>
      </c>
      <c r="HH11" t="e">
        <v>#VALUE!</v>
      </c>
      <c r="HI11">
        <v>4.6195207481005296</v>
      </c>
      <c r="HJ11">
        <v>4.7001394700139496</v>
      </c>
      <c r="HK11">
        <v>5.0279846431379802</v>
      </c>
      <c r="HL11">
        <v>5.4417074909726502</v>
      </c>
      <c r="HM11">
        <v>3.86946280330231</v>
      </c>
      <c r="HN11">
        <v>0.33664523670368202</v>
      </c>
      <c r="HO11">
        <v>0.37656903765690403</v>
      </c>
      <c r="HP11">
        <v>0.39779823303575601</v>
      </c>
      <c r="HQ11">
        <v>0.47839186733825501</v>
      </c>
      <c r="HR11">
        <v>0.21954398883984699</v>
      </c>
      <c r="HS11">
        <v>0.21975452951490401</v>
      </c>
      <c r="HT11">
        <v>0.20455602045560201</v>
      </c>
      <c r="HU11">
        <v>0.23590360331190199</v>
      </c>
      <c r="HV11">
        <v>0.24379585547045701</v>
      </c>
      <c r="HW11">
        <v>0.25613465364648802</v>
      </c>
      <c r="HX11">
        <v>21.935483870967744</v>
      </c>
      <c r="HY11">
        <v>22.649572649572651</v>
      </c>
      <c r="HZ11">
        <v>17.948717948717949</v>
      </c>
      <c r="IA11">
        <v>19.534883720930232</v>
      </c>
      <c r="IB11">
        <v>16.042780748663102</v>
      </c>
    </row>
    <row r="12" spans="1:236" x14ac:dyDescent="0.3">
      <c r="A12" t="s">
        <v>29</v>
      </c>
      <c r="B12">
        <v>1.3191332518574601</v>
      </c>
      <c r="C12">
        <v>2.5513051520418402</v>
      </c>
      <c r="D12">
        <v>4.6588001680223003</v>
      </c>
      <c r="E12">
        <v>3.9489730734238</v>
      </c>
      <c r="F12">
        <v>3.4778408404782</v>
      </c>
      <c r="G12" t="e">
        <v>#VALUE!</v>
      </c>
      <c r="H12" t="e">
        <v>#VALUE!</v>
      </c>
      <c r="I12" t="e">
        <v>#VALUE!</v>
      </c>
      <c r="J12" t="e">
        <v>#VALUE!</v>
      </c>
      <c r="K12" t="e">
        <v>#VALUE!</v>
      </c>
      <c r="L12" t="e">
        <v>#VALUE!</v>
      </c>
      <c r="M12" t="e">
        <v>#VALUE!</v>
      </c>
      <c r="N12" t="e">
        <v>#VALUE!</v>
      </c>
      <c r="O12" t="e">
        <v>#VALUE!</v>
      </c>
      <c r="P12" t="e">
        <v>#VALUE!</v>
      </c>
      <c r="Q12">
        <v>1.1176470588235301</v>
      </c>
      <c r="R12">
        <v>1.8</v>
      </c>
      <c r="S12">
        <v>1.63333333333333</v>
      </c>
      <c r="T12">
        <v>1.7</v>
      </c>
      <c r="U12">
        <v>1.51428571428571</v>
      </c>
      <c r="V12">
        <v>35.3888888888889</v>
      </c>
      <c r="W12">
        <v>55.951219512195102</v>
      </c>
      <c r="X12">
        <v>79.825396825396794</v>
      </c>
      <c r="Y12">
        <v>55.272727272727302</v>
      </c>
      <c r="Z12">
        <v>18.452380952380999</v>
      </c>
      <c r="AA12" t="e">
        <v>#VALUE!</v>
      </c>
      <c r="AB12" t="e">
        <v>#VALUE!</v>
      </c>
      <c r="AC12" t="e">
        <v>#VALUE!</v>
      </c>
      <c r="AD12" t="e">
        <v>#VALUE!</v>
      </c>
      <c r="AE12" t="e">
        <v>#VALUE!</v>
      </c>
      <c r="AF12" t="e">
        <v>#VALUE!</v>
      </c>
      <c r="AG12" t="e">
        <v>#VALUE!</v>
      </c>
      <c r="AH12" t="e">
        <v>#VALUE!</v>
      </c>
      <c r="AI12" t="e">
        <v>#VALUE!</v>
      </c>
      <c r="AJ12" t="e">
        <v>#VALUE!</v>
      </c>
      <c r="AK12">
        <v>0.54099136667944003</v>
      </c>
      <c r="AL12">
        <v>0.51146305352415999</v>
      </c>
      <c r="AM12">
        <v>0.72670530539456102</v>
      </c>
      <c r="AN12">
        <v>0.71679830092254604</v>
      </c>
      <c r="AO12">
        <v>0.50382247924470402</v>
      </c>
      <c r="AP12">
        <v>0</v>
      </c>
      <c r="AQ12">
        <v>25</v>
      </c>
      <c r="AR12">
        <v>8.3333329999999997</v>
      </c>
      <c r="AS12">
        <v>9.7222220000000004</v>
      </c>
      <c r="AT12">
        <v>12.087912000000001</v>
      </c>
      <c r="AU12">
        <v>50</v>
      </c>
      <c r="AV12">
        <v>75</v>
      </c>
      <c r="AW12">
        <v>57.142859999999999</v>
      </c>
      <c r="AX12">
        <v>68.627449999999996</v>
      </c>
      <c r="AY12">
        <v>70.422539999999998</v>
      </c>
      <c r="AZ12">
        <v>50</v>
      </c>
      <c r="BA12">
        <v>25</v>
      </c>
      <c r="BB12">
        <v>28.571428999999998</v>
      </c>
      <c r="BC12">
        <v>31.372548999999999</v>
      </c>
      <c r="BD12">
        <v>29.577464999999997</v>
      </c>
      <c r="BE12">
        <v>30</v>
      </c>
      <c r="BF12">
        <v>46.25</v>
      </c>
      <c r="BG12">
        <v>54.455450000000006</v>
      </c>
      <c r="BH12">
        <v>87.39255</v>
      </c>
      <c r="BI12">
        <v>75.425330000000002</v>
      </c>
      <c r="BJ12">
        <v>70</v>
      </c>
      <c r="BK12">
        <v>53.75</v>
      </c>
      <c r="BL12">
        <v>45.544553999999998</v>
      </c>
      <c r="BM12">
        <v>12.60745</v>
      </c>
      <c r="BN12">
        <v>24.574669</v>
      </c>
      <c r="BO12">
        <v>3.9582534995379</v>
      </c>
      <c r="BP12">
        <v>3.8404594194445698</v>
      </c>
      <c r="BQ12">
        <v>3.0806954971020999</v>
      </c>
      <c r="BR12">
        <v>3.4777991637353201</v>
      </c>
      <c r="BS12">
        <v>3.25951238746139</v>
      </c>
      <c r="BT12">
        <v>0.38320221806460297</v>
      </c>
      <c r="BU12">
        <v>0.40827313921665398</v>
      </c>
      <c r="BV12">
        <v>0.32099866250557302</v>
      </c>
      <c r="BW12">
        <v>0.33185106524191899</v>
      </c>
      <c r="BX12">
        <v>0.31981774769446503</v>
      </c>
      <c r="BY12">
        <v>0.82952009557514195</v>
      </c>
      <c r="BZ12">
        <v>0.87935753062048505</v>
      </c>
      <c r="CA12">
        <v>1.0120374498439599</v>
      </c>
      <c r="CB12">
        <v>0.90263489745802095</v>
      </c>
      <c r="CC12">
        <v>0.849926617160632</v>
      </c>
      <c r="CD12">
        <v>5.62631021346618</v>
      </c>
      <c r="CE12">
        <v>5.2537125936560596</v>
      </c>
      <c r="CF12">
        <v>4.7882300490414602</v>
      </c>
      <c r="CG12">
        <v>5.2565208734319997</v>
      </c>
      <c r="CH12">
        <v>5.1696567435543601</v>
      </c>
      <c r="CI12">
        <v>0.54549962806843499</v>
      </c>
      <c r="CJ12">
        <v>0.47557090941720098</v>
      </c>
      <c r="CK12">
        <v>0.45474810521622799</v>
      </c>
      <c r="CL12">
        <v>0.43804340611933401</v>
      </c>
      <c r="CM12">
        <v>0.34172307287901699</v>
      </c>
      <c r="CN12">
        <v>1.5823997475373599</v>
      </c>
      <c r="CO12">
        <v>1.6016869307730299</v>
      </c>
      <c r="CP12">
        <v>1.60945162728489</v>
      </c>
      <c r="CQ12">
        <v>1.68580341142895</v>
      </c>
      <c r="CR12">
        <v>1.5465159580293999</v>
      </c>
      <c r="CS12">
        <v>8.8947997204877893</v>
      </c>
      <c r="CT12">
        <v>8.7801157521647504</v>
      </c>
      <c r="CU12">
        <v>8.0829246544806104</v>
      </c>
      <c r="CV12">
        <v>8.6060042919404403</v>
      </c>
      <c r="CW12">
        <v>8.3590720904251796</v>
      </c>
      <c r="CX12">
        <v>8.8947997204877893</v>
      </c>
      <c r="CY12">
        <v>8.7801157521647504</v>
      </c>
      <c r="CZ12">
        <v>8.0427998216674101</v>
      </c>
      <c r="DA12">
        <v>8.5263600362823802</v>
      </c>
      <c r="DB12">
        <v>7.7895336356268201</v>
      </c>
      <c r="DC12" t="e">
        <v>#VALUE!</v>
      </c>
      <c r="DD12" t="e">
        <v>#VALUE!</v>
      </c>
      <c r="DE12">
        <v>0.65091395452518996</v>
      </c>
      <c r="DF12">
        <v>0.86723745049888301</v>
      </c>
      <c r="DG12">
        <v>2.3351076646732798</v>
      </c>
      <c r="DH12" t="e">
        <v>#VALUE!</v>
      </c>
      <c r="DI12" t="e">
        <v>#VALUE!</v>
      </c>
      <c r="DJ12" t="e">
        <v>#VALUE!</v>
      </c>
      <c r="DK12" t="e">
        <v>#VALUE!</v>
      </c>
      <c r="DL12" t="e">
        <v>#VALUE!</v>
      </c>
      <c r="DM12">
        <v>3.75538173703311</v>
      </c>
      <c r="DN12">
        <v>3.7686751312306499</v>
      </c>
      <c r="DO12">
        <v>4.1997325011145801</v>
      </c>
      <c r="DP12">
        <v>4.2919404437954896</v>
      </c>
      <c r="DQ12">
        <v>3.2770366476090298</v>
      </c>
      <c r="DR12">
        <v>1.21723057502874</v>
      </c>
      <c r="DS12">
        <v>1.20687334559648</v>
      </c>
      <c r="DT12">
        <v>1.6183682567989299</v>
      </c>
      <c r="DU12">
        <v>1.6415566027300299</v>
      </c>
      <c r="DV12">
        <v>1.3844165516637099</v>
      </c>
      <c r="DW12">
        <v>0.72583008362824897</v>
      </c>
      <c r="DX12">
        <v>0.71784288213917202</v>
      </c>
      <c r="DY12">
        <v>0.74453856442264799</v>
      </c>
      <c r="DZ12">
        <v>0.60618127917523901</v>
      </c>
      <c r="EA12">
        <v>0.42934437361722599</v>
      </c>
      <c r="EB12" t="e">
        <v>#VALUE!</v>
      </c>
      <c r="EC12" t="e">
        <v>#VALUE!</v>
      </c>
      <c r="ED12" t="e">
        <v>#VALUE!</v>
      </c>
      <c r="EE12" t="e">
        <v>#VALUE!</v>
      </c>
      <c r="EF12" t="e">
        <v>#VALUE!</v>
      </c>
      <c r="EG12" t="e">
        <v>#VALUE!</v>
      </c>
      <c r="EH12" t="e">
        <v>#VALUE!</v>
      </c>
      <c r="EI12" t="e">
        <v>#VALUE!</v>
      </c>
      <c r="EJ12" t="e">
        <v>#VALUE!</v>
      </c>
      <c r="EK12" t="e">
        <v>#VALUE!</v>
      </c>
      <c r="EL12">
        <v>0.89263575502107595</v>
      </c>
      <c r="EM12">
        <v>0.87935753062048505</v>
      </c>
      <c r="EN12">
        <v>0.96745430227374096</v>
      </c>
      <c r="EO12">
        <v>0.97785447224618904</v>
      </c>
      <c r="EP12">
        <v>0.74916212131169102</v>
      </c>
      <c r="EQ12">
        <v>0.99632576696796904</v>
      </c>
      <c r="ER12">
        <v>1.0588182511552799</v>
      </c>
      <c r="ES12">
        <v>1.63620151582702</v>
      </c>
      <c r="ET12">
        <v>1.69907745403863</v>
      </c>
      <c r="EU12">
        <v>1.2004118201134699</v>
      </c>
      <c r="EV12" t="e">
        <v>#VALUE!</v>
      </c>
      <c r="EW12" t="e">
        <v>#VALUE!</v>
      </c>
      <c r="EX12" t="e">
        <v>#VALUE!</v>
      </c>
      <c r="EY12" t="e">
        <v>#VALUE!</v>
      </c>
      <c r="EZ12" t="e">
        <v>#VALUE!</v>
      </c>
      <c r="FA12">
        <v>0.38320221806460297</v>
      </c>
      <c r="FB12">
        <v>0.38584054914980498</v>
      </c>
      <c r="FC12">
        <v>0.36558181007579099</v>
      </c>
      <c r="FD12">
        <v>0.384947235680627</v>
      </c>
      <c r="FE12">
        <v>0.23219644695625499</v>
      </c>
      <c r="FF12">
        <v>4.5082613889953299E-2</v>
      </c>
      <c r="FG12" t="e">
        <v>#VALUE!</v>
      </c>
      <c r="FH12">
        <v>9.8082924654480597E-2</v>
      </c>
      <c r="FI12">
        <v>7.0794893918276106E-2</v>
      </c>
      <c r="FJ12" t="e">
        <v>#VALUE!</v>
      </c>
      <c r="FK12">
        <v>0.32008655861866903</v>
      </c>
      <c r="FL12">
        <v>0.36340795908295598</v>
      </c>
      <c r="FM12">
        <v>0.39679001337494402</v>
      </c>
      <c r="FN12">
        <v>0.47786553394836401</v>
      </c>
      <c r="FO12">
        <v>0.35486626798974802</v>
      </c>
      <c r="FP12">
        <v>0.171313932781823</v>
      </c>
      <c r="FQ12">
        <v>0.20189331060164201</v>
      </c>
      <c r="FR12">
        <v>0.303165403477485</v>
      </c>
      <c r="FS12">
        <v>0.28317957567310498</v>
      </c>
      <c r="FT12">
        <v>0.26724496725153901</v>
      </c>
      <c r="FU12" t="e">
        <v>#VALUE!</v>
      </c>
      <c r="FV12" t="e">
        <v>#VALUE!</v>
      </c>
      <c r="FW12" t="e">
        <v>#VALUE!</v>
      </c>
      <c r="FX12" t="e">
        <v>#VALUE!</v>
      </c>
      <c r="FY12" t="e">
        <v>#VALUE!</v>
      </c>
      <c r="FZ12" t="e">
        <v>#VALUE!</v>
      </c>
      <c r="GA12" t="e">
        <v>#VALUE!</v>
      </c>
      <c r="GB12" t="e">
        <v>#VALUE!</v>
      </c>
      <c r="GC12" t="e">
        <v>#VALUE!</v>
      </c>
      <c r="GD12" t="e">
        <v>#VALUE!</v>
      </c>
      <c r="GE12">
        <v>4.9590875278948697E-2</v>
      </c>
      <c r="GF12">
        <v>4.4865180133698203E-2</v>
      </c>
      <c r="GG12">
        <v>5.34997770842622E-2</v>
      </c>
      <c r="GH12">
        <v>4.8671489568814903E-2</v>
      </c>
      <c r="GI12" t="e">
        <v>#VALUE!</v>
      </c>
      <c r="GJ12" t="e">
        <v>#VALUE!</v>
      </c>
      <c r="GK12" t="e">
        <v>#VALUE!</v>
      </c>
      <c r="GL12" t="e">
        <v>#VALUE!</v>
      </c>
      <c r="GM12" t="e">
        <v>#VALUE!</v>
      </c>
      <c r="GN12" t="e">
        <v>#VALUE!</v>
      </c>
      <c r="GO12" t="e">
        <v>#VALUE!</v>
      </c>
      <c r="GP12" t="e">
        <v>#VALUE!</v>
      </c>
      <c r="GQ12" t="e">
        <v>#VALUE!</v>
      </c>
      <c r="GR12" t="e">
        <v>#VALUE!</v>
      </c>
      <c r="GS12" t="e">
        <v>#VALUE!</v>
      </c>
      <c r="GT12" t="e">
        <v>#VALUE!</v>
      </c>
      <c r="GU12" t="e">
        <v>#VALUE!</v>
      </c>
      <c r="GV12" t="e">
        <v>#VALUE!</v>
      </c>
      <c r="GW12" t="e">
        <v>#VALUE!</v>
      </c>
      <c r="GX12" t="e">
        <v>#VALUE!</v>
      </c>
      <c r="GY12" t="e">
        <v>#VALUE!</v>
      </c>
      <c r="GZ12" t="e">
        <v>#VALUE!</v>
      </c>
      <c r="HA12" t="e">
        <v>#VALUE!</v>
      </c>
      <c r="HB12" t="e">
        <v>#VALUE!</v>
      </c>
      <c r="HC12" t="e">
        <v>#VALUE!</v>
      </c>
      <c r="HD12" t="e">
        <v>#VALUE!</v>
      </c>
      <c r="HE12" t="e">
        <v>#VALUE!</v>
      </c>
      <c r="HF12">
        <v>0.58403923316986195</v>
      </c>
      <c r="HG12">
        <v>0.58848255569566998</v>
      </c>
      <c r="HH12">
        <v>0.34172307287901699</v>
      </c>
      <c r="HI12">
        <v>4.68859184455515</v>
      </c>
      <c r="HJ12">
        <v>4.7153304320516796</v>
      </c>
      <c r="HK12">
        <v>4.6946054391440004</v>
      </c>
      <c r="HL12">
        <v>4.8538749142718096</v>
      </c>
      <c r="HM12">
        <v>3.8115265821121098</v>
      </c>
      <c r="HN12">
        <v>0.437301354732547</v>
      </c>
      <c r="HO12">
        <v>0.43967876531024302</v>
      </c>
      <c r="HP12">
        <v>0.50378956754346804</v>
      </c>
      <c r="HQ12">
        <v>0.48671489568814902</v>
      </c>
      <c r="HR12">
        <v>0.27600709732536</v>
      </c>
      <c r="HS12">
        <v>0.55902441223542099</v>
      </c>
      <c r="HT12">
        <v>0.62362600385840505</v>
      </c>
      <c r="HU12">
        <v>1.2483281319661199</v>
      </c>
      <c r="HV12">
        <v>1.3052808566182199</v>
      </c>
      <c r="HW12">
        <v>0.972596438194125</v>
      </c>
      <c r="HX12" s="87" t="e">
        <v>#VALUE!</v>
      </c>
      <c r="HY12" s="87" t="e">
        <v>#VALUE!</v>
      </c>
      <c r="HZ12">
        <v>17.460317460317459</v>
      </c>
      <c r="IA12" s="87" t="e">
        <v>#VALUE!</v>
      </c>
      <c r="IB12" s="87" t="e">
        <v>#VALUE!</v>
      </c>
    </row>
    <row r="13" spans="1:236" x14ac:dyDescent="0.3">
      <c r="A13" t="s">
        <v>30</v>
      </c>
      <c r="B13">
        <v>2.84019331638379</v>
      </c>
      <c r="C13">
        <v>2.9862585446655601</v>
      </c>
      <c r="D13">
        <v>3.0701958412801802</v>
      </c>
      <c r="E13">
        <v>2.6975991367682801</v>
      </c>
      <c r="F13">
        <v>1.96956132497762</v>
      </c>
      <c r="G13" t="e">
        <v>#VALUE!</v>
      </c>
      <c r="H13" t="e">
        <v>#VALUE!</v>
      </c>
      <c r="I13" t="e">
        <v>#VALUE!</v>
      </c>
      <c r="J13" t="e">
        <v>#VALUE!</v>
      </c>
      <c r="K13" t="e">
        <v>#VALUE!</v>
      </c>
      <c r="L13" t="e">
        <v>#VALUE!</v>
      </c>
      <c r="M13" t="e">
        <v>#VALUE!</v>
      </c>
      <c r="N13" t="e">
        <v>#VALUE!</v>
      </c>
      <c r="O13" t="e">
        <v>#VALUE!</v>
      </c>
      <c r="P13" t="e">
        <v>#VALUE!</v>
      </c>
      <c r="Q13">
        <v>3.3333333333333299</v>
      </c>
      <c r="R13">
        <v>4.0645161290322598</v>
      </c>
      <c r="S13">
        <v>1.9142857142857099</v>
      </c>
      <c r="T13">
        <v>2.3870967741935498</v>
      </c>
      <c r="U13">
        <v>1.63636363636364</v>
      </c>
      <c r="V13">
        <v>233.5</v>
      </c>
      <c r="W13">
        <v>289.441176470588</v>
      </c>
      <c r="X13">
        <v>111.9</v>
      </c>
      <c r="Y13">
        <v>106.027027027027</v>
      </c>
      <c r="Z13">
        <v>46.2083333333333</v>
      </c>
      <c r="AA13" t="e">
        <v>#VALUE!</v>
      </c>
      <c r="AB13" t="e">
        <v>#VALUE!</v>
      </c>
      <c r="AC13" t="e">
        <v>#VALUE!</v>
      </c>
      <c r="AD13" t="e">
        <v>#VALUE!</v>
      </c>
      <c r="AE13" t="e">
        <v>#VALUE!</v>
      </c>
      <c r="AF13" t="e">
        <v>#VALUE!</v>
      </c>
      <c r="AG13" t="e">
        <v>#VALUE!</v>
      </c>
      <c r="AH13" t="e">
        <v>#VALUE!</v>
      </c>
      <c r="AI13" t="e">
        <v>#VALUE!</v>
      </c>
      <c r="AJ13" t="e">
        <v>#VALUE!</v>
      </c>
      <c r="AK13">
        <v>0.55098828056673099</v>
      </c>
      <c r="AL13">
        <v>0.58864265927977799</v>
      </c>
      <c r="AM13">
        <v>0.65778233384589102</v>
      </c>
      <c r="AN13">
        <v>0.65770057759601996</v>
      </c>
      <c r="AO13">
        <v>0.71598051866960799</v>
      </c>
      <c r="AP13">
        <v>11.111110999999999</v>
      </c>
      <c r="AQ13">
        <v>25</v>
      </c>
      <c r="AR13">
        <v>17.021277000000001</v>
      </c>
      <c r="AS13">
        <v>10.204082</v>
      </c>
      <c r="AT13">
        <v>10.810810999999999</v>
      </c>
      <c r="AU13">
        <v>100</v>
      </c>
      <c r="AV13">
        <v>50</v>
      </c>
      <c r="AW13">
        <v>90</v>
      </c>
      <c r="AX13">
        <v>87.878789999999995</v>
      </c>
      <c r="AY13">
        <v>87.096770000000006</v>
      </c>
      <c r="AZ13">
        <v>0</v>
      </c>
      <c r="BA13">
        <v>50</v>
      </c>
      <c r="BB13">
        <v>10</v>
      </c>
      <c r="BC13">
        <v>12.121212</v>
      </c>
      <c r="BD13">
        <v>12.903226</v>
      </c>
      <c r="BE13">
        <v>59.183669999999999</v>
      </c>
      <c r="BF13">
        <v>71.09375</v>
      </c>
      <c r="BG13">
        <v>90.243899999999996</v>
      </c>
      <c r="BH13">
        <v>95.121949999999998</v>
      </c>
      <c r="BI13">
        <v>90.476190000000003</v>
      </c>
      <c r="BJ13">
        <v>40.816330000000001</v>
      </c>
      <c r="BK13">
        <v>28.90625</v>
      </c>
      <c r="BL13">
        <v>9.7560979999999997</v>
      </c>
      <c r="BM13">
        <v>4.8780489999999999</v>
      </c>
      <c r="BN13">
        <v>9.523810000000001</v>
      </c>
      <c r="BO13">
        <v>4.3641770159174396</v>
      </c>
      <c r="BP13">
        <v>4.6225761772853202</v>
      </c>
      <c r="BQ13">
        <v>4.5275926875106798</v>
      </c>
      <c r="BR13">
        <v>4.3931025759939297</v>
      </c>
      <c r="BS13">
        <v>4.0627731757066101</v>
      </c>
      <c r="BT13">
        <v>0.481021514780479</v>
      </c>
      <c r="BU13">
        <v>0.424168975069252</v>
      </c>
      <c r="BV13">
        <v>0.36733299162822503</v>
      </c>
      <c r="BW13">
        <v>0.29512205404949599</v>
      </c>
      <c r="BX13">
        <v>0.18315780710152799</v>
      </c>
      <c r="BY13">
        <v>1.15445163547315</v>
      </c>
      <c r="BZ13">
        <v>0.83968144044321302</v>
      </c>
      <c r="CA13">
        <v>0.65778233384589102</v>
      </c>
      <c r="CB13">
        <v>0.84320586871284597</v>
      </c>
      <c r="CC13">
        <v>0.51617200183157796</v>
      </c>
      <c r="CD13">
        <v>5.9296834003848202</v>
      </c>
      <c r="CE13">
        <v>6.25</v>
      </c>
      <c r="CF13">
        <v>6.56073808303434</v>
      </c>
      <c r="CG13">
        <v>6.0373540199839804</v>
      </c>
      <c r="CH13">
        <v>5.4864088581775796</v>
      </c>
      <c r="CI13">
        <v>0.71715934930907799</v>
      </c>
      <c r="CJ13">
        <v>0.53670360110803295</v>
      </c>
      <c r="CK13">
        <v>0.46984452417563599</v>
      </c>
      <c r="CL13">
        <v>0.379442640920781</v>
      </c>
      <c r="CM13">
        <v>0.22478458144278399</v>
      </c>
      <c r="CN13">
        <v>1.53926884729753</v>
      </c>
      <c r="CO13">
        <v>1.35907202216066</v>
      </c>
      <c r="CP13">
        <v>1.07637109174782</v>
      </c>
      <c r="CQ13">
        <v>1.0961676293267</v>
      </c>
      <c r="CR13">
        <v>0.99071722932189998</v>
      </c>
      <c r="CS13">
        <v>9.5154801469302104</v>
      </c>
      <c r="CT13">
        <v>9.4096260387811608</v>
      </c>
      <c r="CU13">
        <v>9.3541773449513101</v>
      </c>
      <c r="CV13">
        <v>8.9801425017918106</v>
      </c>
      <c r="CW13">
        <v>8.1588477708862293</v>
      </c>
      <c r="CX13">
        <v>9.5154801469302104</v>
      </c>
      <c r="CY13">
        <v>9.4096260387811608</v>
      </c>
      <c r="CZ13">
        <v>9.3456347172390206</v>
      </c>
      <c r="DA13">
        <v>8.9548463257304292</v>
      </c>
      <c r="DB13">
        <v>7.8757857053656899</v>
      </c>
      <c r="DC13" t="e">
        <v>#VALUE!</v>
      </c>
      <c r="DD13">
        <v>0.121191135734072</v>
      </c>
      <c r="DE13">
        <v>0.54672817358619497</v>
      </c>
      <c r="DF13">
        <v>0.733589105780176</v>
      </c>
      <c r="DG13">
        <v>2.0646880073263101</v>
      </c>
      <c r="DH13" t="e">
        <v>#VALUE!</v>
      </c>
      <c r="DI13" t="e">
        <v>#VALUE!</v>
      </c>
      <c r="DJ13" t="e">
        <v>#VALUE!</v>
      </c>
      <c r="DK13" t="e">
        <v>#VALUE!</v>
      </c>
      <c r="DL13" t="e">
        <v>#VALUE!</v>
      </c>
      <c r="DM13">
        <v>5.4836452684974599</v>
      </c>
      <c r="DN13">
        <v>5.7565789473684204</v>
      </c>
      <c r="DO13">
        <v>5.0401503502477398</v>
      </c>
      <c r="DP13">
        <v>4.6966566887305499</v>
      </c>
      <c r="DQ13">
        <v>3.9545435624193499</v>
      </c>
      <c r="DR13">
        <v>1.6529648417001901</v>
      </c>
      <c r="DS13">
        <v>1.3850415512465399</v>
      </c>
      <c r="DT13">
        <v>1.0934563471723899</v>
      </c>
      <c r="DU13">
        <v>0.90223027952274504</v>
      </c>
      <c r="DV13">
        <v>0.66602838946010101</v>
      </c>
      <c r="DW13">
        <v>0.34108798320797601</v>
      </c>
      <c r="DX13">
        <v>0.294321329639889</v>
      </c>
      <c r="DY13">
        <v>0.28190671450538202</v>
      </c>
      <c r="DZ13">
        <v>0.24452970192672499</v>
      </c>
      <c r="EA13">
        <v>0.108229613287266</v>
      </c>
      <c r="EB13" t="e">
        <v>#VALUE!</v>
      </c>
      <c r="EC13" t="e">
        <v>#VALUE!</v>
      </c>
      <c r="ED13" t="e">
        <v>#VALUE!</v>
      </c>
      <c r="EE13" t="e">
        <v>#VALUE!</v>
      </c>
      <c r="EF13" t="e">
        <v>#VALUE!</v>
      </c>
      <c r="EG13" t="e">
        <v>#VALUE!</v>
      </c>
      <c r="EH13" t="e">
        <v>#VALUE!</v>
      </c>
      <c r="EI13" t="e">
        <v>#VALUE!</v>
      </c>
      <c r="EJ13" t="e">
        <v>#VALUE!</v>
      </c>
      <c r="EK13" t="e">
        <v>#VALUE!</v>
      </c>
      <c r="EL13">
        <v>1.2506559384292499</v>
      </c>
      <c r="EM13">
        <v>1.0214681440443201</v>
      </c>
      <c r="EN13">
        <v>0.71758072783188098</v>
      </c>
      <c r="EO13">
        <v>0.77574939921581898</v>
      </c>
      <c r="EP13">
        <v>0.65770303459184998</v>
      </c>
      <c r="EQ13">
        <v>0.81336365226517404</v>
      </c>
      <c r="ER13">
        <v>0.63192520775623295</v>
      </c>
      <c r="ES13">
        <v>0.60652656757218504</v>
      </c>
      <c r="ET13">
        <v>0.58181204941186404</v>
      </c>
      <c r="EU13">
        <v>0.357990259334804</v>
      </c>
      <c r="EV13">
        <v>0.10495014867937701</v>
      </c>
      <c r="EW13" t="e">
        <v>#VALUE!</v>
      </c>
      <c r="EX13" t="e">
        <v>#VALUE!</v>
      </c>
      <c r="EY13" t="e">
        <v>#VALUE!</v>
      </c>
      <c r="EZ13" t="e">
        <v>#VALUE!</v>
      </c>
      <c r="FA13">
        <v>0.384817211824383</v>
      </c>
      <c r="FB13">
        <v>0.33760387811634401</v>
      </c>
      <c r="FC13">
        <v>0.401503502477362</v>
      </c>
      <c r="FD13">
        <v>0.32885028879800998</v>
      </c>
      <c r="FE13">
        <v>0.17483245223327601</v>
      </c>
      <c r="FF13" t="e">
        <v>#VALUE!</v>
      </c>
      <c r="FG13" t="e">
        <v>#VALUE!</v>
      </c>
      <c r="FH13" t="e">
        <v>#VALUE!</v>
      </c>
      <c r="FI13" t="e">
        <v>#VALUE!</v>
      </c>
      <c r="FJ13" t="e">
        <v>#VALUE!</v>
      </c>
      <c r="FK13">
        <v>0.12244184012594</v>
      </c>
      <c r="FL13">
        <v>0.10387811634349001</v>
      </c>
      <c r="FM13" t="e">
        <v>#VALUE!</v>
      </c>
      <c r="FN13" t="e">
        <v>#VALUE!</v>
      </c>
      <c r="FO13" t="e">
        <v>#VALUE!</v>
      </c>
      <c r="FP13" t="e">
        <v>#VALUE!</v>
      </c>
      <c r="FQ13" t="e">
        <v>#VALUE!</v>
      </c>
      <c r="FR13" t="e">
        <v>#VALUE!</v>
      </c>
      <c r="FS13">
        <v>8.4320586871284603E-2</v>
      </c>
      <c r="FT13">
        <v>9.1578903550763896E-2</v>
      </c>
      <c r="FU13" t="e">
        <v>#VALUE!</v>
      </c>
      <c r="FV13" t="e">
        <v>#VALUE!</v>
      </c>
      <c r="FW13" t="e">
        <v>#VALUE!</v>
      </c>
      <c r="FX13" t="e">
        <v>#VALUE!</v>
      </c>
      <c r="FY13" t="e">
        <v>#VALUE!</v>
      </c>
      <c r="FZ13" t="e">
        <v>#VALUE!</v>
      </c>
      <c r="GA13" t="e">
        <v>#VALUE!</v>
      </c>
      <c r="GB13" t="e">
        <v>#VALUE!</v>
      </c>
      <c r="GC13" t="e">
        <v>#VALUE!</v>
      </c>
      <c r="GD13" t="e">
        <v>#VALUE!</v>
      </c>
      <c r="GE13" t="e">
        <v>#VALUE!</v>
      </c>
      <c r="GF13" t="e">
        <v>#VALUE!</v>
      </c>
      <c r="GG13" t="e">
        <v>#VALUE!</v>
      </c>
      <c r="GH13" t="e">
        <v>#VALUE!</v>
      </c>
      <c r="GI13" t="e">
        <v>#VALUE!</v>
      </c>
      <c r="GJ13" t="e">
        <v>#VALUE!</v>
      </c>
      <c r="GK13" t="e">
        <v>#VALUE!</v>
      </c>
      <c r="GL13" t="e">
        <v>#VALUE!</v>
      </c>
      <c r="GM13" t="e">
        <v>#VALUE!</v>
      </c>
      <c r="GN13" t="e">
        <v>#VALUE!</v>
      </c>
      <c r="GO13" t="e">
        <v>#VALUE!</v>
      </c>
      <c r="GP13" t="e">
        <v>#VALUE!</v>
      </c>
      <c r="GQ13" t="e">
        <v>#VALUE!</v>
      </c>
      <c r="GR13" t="e">
        <v>#VALUE!</v>
      </c>
      <c r="GS13" t="e">
        <v>#VALUE!</v>
      </c>
      <c r="GT13" t="e">
        <v>#VALUE!</v>
      </c>
      <c r="GU13" t="e">
        <v>#VALUE!</v>
      </c>
      <c r="GV13" t="e">
        <v>#VALUE!</v>
      </c>
      <c r="GW13" t="e">
        <v>#VALUE!</v>
      </c>
      <c r="GX13" t="e">
        <v>#VALUE!</v>
      </c>
      <c r="GY13" t="e">
        <v>#VALUE!</v>
      </c>
      <c r="GZ13" t="e">
        <v>#VALUE!</v>
      </c>
      <c r="HA13" t="e">
        <v>#VALUE!</v>
      </c>
      <c r="HB13" t="e">
        <v>#VALUE!</v>
      </c>
      <c r="HC13" t="e">
        <v>#VALUE!</v>
      </c>
      <c r="HD13" t="e">
        <v>#VALUE!</v>
      </c>
      <c r="HE13" t="e">
        <v>#VALUE!</v>
      </c>
      <c r="HF13" t="e">
        <v>#VALUE!</v>
      </c>
      <c r="HG13" t="e">
        <v>#VALUE!</v>
      </c>
      <c r="HH13" t="e">
        <v>#VALUE!</v>
      </c>
      <c r="HI13">
        <v>5.7984957145356004</v>
      </c>
      <c r="HJ13">
        <v>5.9989612188365697</v>
      </c>
      <c r="HK13">
        <v>5.2878865539039799</v>
      </c>
      <c r="HL13">
        <v>4.8990260972216397</v>
      </c>
      <c r="HM13">
        <v>4.09607459517962</v>
      </c>
      <c r="HN13">
        <v>0.54224243484344903</v>
      </c>
      <c r="HO13">
        <v>0.389542936288089</v>
      </c>
      <c r="HP13">
        <v>0.444216641038783</v>
      </c>
      <c r="HQ13">
        <v>0.37101058223365202</v>
      </c>
      <c r="HR13">
        <v>0.19980851683803</v>
      </c>
      <c r="HS13">
        <v>0.288612908868288</v>
      </c>
      <c r="HT13">
        <v>0.26835180055401697</v>
      </c>
      <c r="HU13">
        <v>0.16230992653340201</v>
      </c>
      <c r="HV13">
        <v>0.21080146717821199</v>
      </c>
      <c r="HW13">
        <v>0.158181742496774</v>
      </c>
      <c r="HX13">
        <v>34.375</v>
      </c>
      <c r="HY13">
        <v>29.411764705882355</v>
      </c>
      <c r="HZ13" s="87" t="e">
        <v>#VALUE!</v>
      </c>
      <c r="IA13" s="87" t="e">
        <v>#VALUE!</v>
      </c>
      <c r="IB13" s="87" t="e">
        <v>#VALUE!</v>
      </c>
    </row>
    <row r="14" spans="1:236" x14ac:dyDescent="0.3">
      <c r="A14" t="s">
        <v>31</v>
      </c>
      <c r="B14">
        <v>5.0497080637525604</v>
      </c>
      <c r="C14">
        <v>1.0948957688041101</v>
      </c>
      <c r="D14">
        <v>2.9245215396745801</v>
      </c>
      <c r="E14">
        <v>3.9009838510742001</v>
      </c>
      <c r="F14">
        <v>2.9282576866764298</v>
      </c>
      <c r="G14" t="e">
        <v>#VALUE!</v>
      </c>
      <c r="H14" t="e">
        <v>#VALUE!</v>
      </c>
      <c r="I14" t="e">
        <v>#VALUE!</v>
      </c>
      <c r="J14" t="e">
        <v>#VALUE!</v>
      </c>
      <c r="K14" t="e">
        <v>#VALUE!</v>
      </c>
      <c r="L14" t="e">
        <v>#VALUE!</v>
      </c>
      <c r="M14" t="e">
        <v>#VALUE!</v>
      </c>
      <c r="N14" t="e">
        <v>#VALUE!</v>
      </c>
      <c r="O14" t="e">
        <v>#VALUE!</v>
      </c>
      <c r="P14" t="e">
        <v>#VALUE!</v>
      </c>
      <c r="Q14">
        <v>2.46875</v>
      </c>
      <c r="R14">
        <v>1.57894736842105</v>
      </c>
      <c r="S14">
        <v>2.48</v>
      </c>
      <c r="T14">
        <v>1.5909090909090899</v>
      </c>
      <c r="U14">
        <v>1.44</v>
      </c>
      <c r="V14">
        <v>249.15151515151501</v>
      </c>
      <c r="W14">
        <v>117.7</v>
      </c>
      <c r="X14">
        <v>157.05172413793099</v>
      </c>
      <c r="Y14">
        <v>72.587500000000006</v>
      </c>
      <c r="Z14">
        <v>28.887096774193498</v>
      </c>
      <c r="AA14" t="e">
        <v>#VALUE!</v>
      </c>
      <c r="AB14" t="e">
        <v>#VALUE!</v>
      </c>
      <c r="AC14" t="e">
        <v>#VALUE!</v>
      </c>
      <c r="AD14" t="e">
        <v>#VALUE!</v>
      </c>
      <c r="AE14" t="e">
        <v>#VALUE!</v>
      </c>
      <c r="AF14" t="e">
        <v>#VALUE!</v>
      </c>
      <c r="AG14" t="e">
        <v>#VALUE!</v>
      </c>
      <c r="AH14" t="e">
        <v>#VALUE!</v>
      </c>
      <c r="AI14" t="e">
        <v>#VALUE!</v>
      </c>
      <c r="AJ14" t="e">
        <v>#VALUE!</v>
      </c>
      <c r="AK14">
        <v>1.39216346693612</v>
      </c>
      <c r="AL14">
        <v>1.64071655784363</v>
      </c>
      <c r="AM14">
        <v>1.7785682525566899</v>
      </c>
      <c r="AN14">
        <v>2.0919807404947699</v>
      </c>
      <c r="AO14">
        <v>1.9895575707612001</v>
      </c>
      <c r="AP14">
        <v>15.714286</v>
      </c>
      <c r="AQ14">
        <v>8.5106380000000001</v>
      </c>
      <c r="AR14">
        <v>8.450704</v>
      </c>
      <c r="AS14">
        <v>14.285713999999999</v>
      </c>
      <c r="AT14">
        <v>20.588234999999997</v>
      </c>
      <c r="AU14">
        <v>70.588239999999999</v>
      </c>
      <c r="AV14">
        <v>84.615380000000002</v>
      </c>
      <c r="AW14">
        <v>88.135589999999993</v>
      </c>
      <c r="AX14">
        <v>74.285710000000009</v>
      </c>
      <c r="AY14">
        <v>55.000000000000007</v>
      </c>
      <c r="AZ14">
        <v>29.411765000000003</v>
      </c>
      <c r="BA14">
        <v>15.384614999999998</v>
      </c>
      <c r="BB14">
        <v>11.864407</v>
      </c>
      <c r="BC14">
        <v>25.714285999999998</v>
      </c>
      <c r="BD14">
        <v>45</v>
      </c>
      <c r="BE14" t="e">
        <v>#VALUE!</v>
      </c>
      <c r="BF14">
        <v>24.561399999999999</v>
      </c>
      <c r="BG14">
        <v>58.947369999999999</v>
      </c>
      <c r="BH14">
        <v>13.888890000000002</v>
      </c>
      <c r="BI14">
        <v>76.829270000000008</v>
      </c>
      <c r="BJ14" t="e">
        <v>#VALUE!</v>
      </c>
      <c r="BK14">
        <v>75.438596000000004</v>
      </c>
      <c r="BL14">
        <v>41.052632000000003</v>
      </c>
      <c r="BM14">
        <v>86.111110999999994</v>
      </c>
      <c r="BN14">
        <v>23.170732000000001</v>
      </c>
      <c r="BO14">
        <v>3.8059952846076102</v>
      </c>
      <c r="BP14">
        <v>3.8506613092248401</v>
      </c>
      <c r="BQ14">
        <v>3.8683859493108002</v>
      </c>
      <c r="BR14">
        <v>3.7633515966572602</v>
      </c>
      <c r="BS14">
        <v>3.18768892552899</v>
      </c>
      <c r="BT14">
        <v>0.60626473560121297</v>
      </c>
      <c r="BU14">
        <v>0.47993749651208201</v>
      </c>
      <c r="BV14">
        <v>0.43352601156069398</v>
      </c>
      <c r="BW14">
        <v>0.27671702916597501</v>
      </c>
      <c r="BX14">
        <v>0.32976092333058499</v>
      </c>
      <c r="BY14">
        <v>1.3135735938026301</v>
      </c>
      <c r="BZ14">
        <v>0.95987499302416401</v>
      </c>
      <c r="CA14">
        <v>0.90040017785682502</v>
      </c>
      <c r="CB14">
        <v>1.09579943549726</v>
      </c>
      <c r="CC14">
        <v>0.79142621599340501</v>
      </c>
      <c r="CD14">
        <v>3.94072078140788</v>
      </c>
      <c r="CE14">
        <v>3.8953066577376001</v>
      </c>
      <c r="CF14">
        <v>4.2240995998221402</v>
      </c>
      <c r="CG14">
        <v>4.0400686258232303</v>
      </c>
      <c r="CH14">
        <v>3.5724100027480099</v>
      </c>
      <c r="CI14">
        <v>0.93185135286853005</v>
      </c>
      <c r="CJ14">
        <v>0.74780958758859295</v>
      </c>
      <c r="CK14">
        <v>0.63361493997332197</v>
      </c>
      <c r="CL14">
        <v>0.33206043499916998</v>
      </c>
      <c r="CM14">
        <v>0.439681231107447</v>
      </c>
      <c r="CN14">
        <v>2.0096553272706901</v>
      </c>
      <c r="CO14">
        <v>1.93091132317652</v>
      </c>
      <c r="CP14">
        <v>1.8230324588706099</v>
      </c>
      <c r="CQ14">
        <v>1.7156455808290401</v>
      </c>
      <c r="CR14">
        <v>1.33003572410003</v>
      </c>
      <c r="CS14">
        <v>8.1508925564163004</v>
      </c>
      <c r="CT14">
        <v>7.8910653496288896</v>
      </c>
      <c r="CU14">
        <v>8.0369052912405508</v>
      </c>
      <c r="CV14">
        <v>7.6263213238142704</v>
      </c>
      <c r="CW14">
        <v>6.8150590821654298</v>
      </c>
      <c r="CX14">
        <v>8.1508925564163004</v>
      </c>
      <c r="CY14">
        <v>7.8910653496288896</v>
      </c>
      <c r="CZ14">
        <v>7.9479768786127201</v>
      </c>
      <c r="DA14">
        <v>7.51563451214788</v>
      </c>
      <c r="DB14">
        <v>6.2544655125034296</v>
      </c>
      <c r="DC14" t="e">
        <v>#VALUE!</v>
      </c>
      <c r="DD14">
        <v>0.25671075394832299</v>
      </c>
      <c r="DE14">
        <v>1.2894619831036001</v>
      </c>
      <c r="DF14">
        <v>1.5164093198295401</v>
      </c>
      <c r="DG14">
        <v>3.0008244023083299</v>
      </c>
      <c r="DH14" t="e">
        <v>#VALUE!</v>
      </c>
      <c r="DI14" t="e">
        <v>#VALUE!</v>
      </c>
      <c r="DJ14" t="e">
        <v>#VALUE!</v>
      </c>
      <c r="DK14" t="e">
        <v>#VALUE!</v>
      </c>
      <c r="DL14" t="e">
        <v>#VALUE!</v>
      </c>
      <c r="DM14">
        <v>3.3232289210733099</v>
      </c>
      <c r="DN14">
        <v>3.6497572409174599</v>
      </c>
      <c r="DO14">
        <v>3.6127167630057802</v>
      </c>
      <c r="DP14">
        <v>3.9957939011566799</v>
      </c>
      <c r="DQ14">
        <v>3.3415773564165998</v>
      </c>
      <c r="DR14">
        <v>2.1219265746042399</v>
      </c>
      <c r="DS14">
        <v>1.89742731179195</v>
      </c>
      <c r="DT14">
        <v>1.6118274788795</v>
      </c>
      <c r="DU14">
        <v>1.2839670153301199</v>
      </c>
      <c r="DV14">
        <v>1.25309150865622</v>
      </c>
      <c r="DW14">
        <v>0.75221735713483795</v>
      </c>
      <c r="DX14">
        <v>0.63619621630671397</v>
      </c>
      <c r="DY14">
        <v>0.67807914628723898</v>
      </c>
      <c r="DZ14">
        <v>0.71946427583153505</v>
      </c>
      <c r="EA14">
        <v>0.483649354218192</v>
      </c>
      <c r="EB14" t="e">
        <v>#VALUE!</v>
      </c>
      <c r="EC14" t="e">
        <v>#VALUE!</v>
      </c>
      <c r="ED14" t="e">
        <v>#VALUE!</v>
      </c>
      <c r="EE14" t="e">
        <v>#VALUE!</v>
      </c>
      <c r="EF14" t="e">
        <v>#VALUE!</v>
      </c>
      <c r="EG14" t="e">
        <v>#VALUE!</v>
      </c>
      <c r="EH14" t="e">
        <v>#VALUE!</v>
      </c>
      <c r="EI14" t="e">
        <v>#VALUE!</v>
      </c>
      <c r="EJ14" t="e">
        <v>#VALUE!</v>
      </c>
      <c r="EK14" t="e">
        <v>#VALUE!</v>
      </c>
      <c r="EL14">
        <v>1.81879420680364</v>
      </c>
      <c r="EM14">
        <v>1.30587644399799</v>
      </c>
      <c r="EN14">
        <v>1.2116496220542501</v>
      </c>
      <c r="EO14">
        <v>1.0515247108307</v>
      </c>
      <c r="EP14">
        <v>0.80241824677109097</v>
      </c>
      <c r="EQ14">
        <v>1.4258448411361899</v>
      </c>
      <c r="ER14">
        <v>1.12729504994698</v>
      </c>
      <c r="ES14">
        <v>1.1227212094264101</v>
      </c>
      <c r="ET14">
        <v>1.0847307543306199</v>
      </c>
      <c r="EU14">
        <v>0.97829073921406995</v>
      </c>
      <c r="EV14" t="e">
        <v>#VALUE!</v>
      </c>
      <c r="EW14" t="e">
        <v>#VALUE!</v>
      </c>
      <c r="EX14">
        <v>0.111160515784793</v>
      </c>
      <c r="EY14" t="e">
        <v>#VALUE!</v>
      </c>
      <c r="EZ14" t="e">
        <v>#VALUE!</v>
      </c>
      <c r="FA14">
        <v>0.49399348826765499</v>
      </c>
      <c r="FB14">
        <v>0.32367877671745099</v>
      </c>
      <c r="FC14">
        <v>0.33348154735438001</v>
      </c>
      <c r="FD14">
        <v>0.29885439149925302</v>
      </c>
      <c r="FE14">
        <v>0.296784830997527</v>
      </c>
      <c r="FF14" t="e">
        <v>#VALUE!</v>
      </c>
      <c r="FG14" t="e">
        <v>#VALUE!</v>
      </c>
      <c r="FH14" t="e">
        <v>#VALUE!</v>
      </c>
      <c r="FI14" t="e">
        <v>#VALUE!</v>
      </c>
      <c r="FJ14" t="e">
        <v>#VALUE!</v>
      </c>
      <c r="FK14">
        <v>0.67362748400134698</v>
      </c>
      <c r="FL14">
        <v>0.55806685640939802</v>
      </c>
      <c r="FM14">
        <v>0.57803468208092501</v>
      </c>
      <c r="FN14">
        <v>0.47595329016547699</v>
      </c>
      <c r="FO14">
        <v>0.37372904644132998</v>
      </c>
      <c r="FP14">
        <v>0.17963399573369301</v>
      </c>
      <c r="FQ14">
        <v>0.14509738266644301</v>
      </c>
      <c r="FR14">
        <v>0.122276567363273</v>
      </c>
      <c r="FS14">
        <v>0.188167579832863</v>
      </c>
      <c r="FT14">
        <v>0.197856553998351</v>
      </c>
      <c r="FU14" t="e">
        <v>#VALUE!</v>
      </c>
      <c r="FV14" t="e">
        <v>#VALUE!</v>
      </c>
      <c r="FW14" t="e">
        <v>#VALUE!</v>
      </c>
      <c r="FX14" t="e">
        <v>#VALUE!</v>
      </c>
      <c r="FY14" t="e">
        <v>#VALUE!</v>
      </c>
      <c r="FZ14" t="e">
        <v>#VALUE!</v>
      </c>
      <c r="GA14" t="e">
        <v>#VALUE!</v>
      </c>
      <c r="GB14" t="e">
        <v>#VALUE!</v>
      </c>
      <c r="GC14" t="e">
        <v>#VALUE!</v>
      </c>
      <c r="GD14" t="e">
        <v>#VALUE!</v>
      </c>
      <c r="GE14" t="e">
        <v>#VALUE!</v>
      </c>
      <c r="GF14" t="e">
        <v>#VALUE!</v>
      </c>
      <c r="GG14" t="e">
        <v>#VALUE!</v>
      </c>
      <c r="GH14" t="e">
        <v>#VALUE!</v>
      </c>
      <c r="GI14" t="e">
        <v>#VALUE!</v>
      </c>
      <c r="GJ14" t="e">
        <v>#VALUE!</v>
      </c>
      <c r="GK14" t="e">
        <v>#VALUE!</v>
      </c>
      <c r="GL14" t="e">
        <v>#VALUE!</v>
      </c>
      <c r="GM14" t="e">
        <v>#VALUE!</v>
      </c>
      <c r="GN14" t="e">
        <v>#VALUE!</v>
      </c>
      <c r="GO14" t="e">
        <v>#VALUE!</v>
      </c>
      <c r="GP14" t="e">
        <v>#VALUE!</v>
      </c>
      <c r="GQ14" t="e">
        <v>#VALUE!</v>
      </c>
      <c r="GR14" t="e">
        <v>#VALUE!</v>
      </c>
      <c r="GS14" t="e">
        <v>#VALUE!</v>
      </c>
      <c r="GT14" t="e">
        <v>#VALUE!</v>
      </c>
      <c r="GU14" t="e">
        <v>#VALUE!</v>
      </c>
      <c r="GV14" t="e">
        <v>#VALUE!</v>
      </c>
      <c r="GW14" t="e">
        <v>#VALUE!</v>
      </c>
      <c r="GX14" t="e">
        <v>#VALUE!</v>
      </c>
      <c r="GY14" t="e">
        <v>#VALUE!</v>
      </c>
      <c r="GZ14" t="e">
        <v>#VALUE!</v>
      </c>
      <c r="HA14" t="e">
        <v>#VALUE!</v>
      </c>
      <c r="HB14" t="e">
        <v>#VALUE!</v>
      </c>
      <c r="HC14" t="e">
        <v>#VALUE!</v>
      </c>
      <c r="HD14" t="e">
        <v>#VALUE!</v>
      </c>
      <c r="HE14" t="e">
        <v>#VALUE!</v>
      </c>
      <c r="HF14" t="e">
        <v>#VALUE!</v>
      </c>
      <c r="HG14" t="e">
        <v>#VALUE!</v>
      </c>
      <c r="HH14" t="e">
        <v>#VALUE!</v>
      </c>
      <c r="HI14">
        <v>4.05299202874144</v>
      </c>
      <c r="HJ14">
        <v>4.5426642111725002</v>
      </c>
      <c r="HK14">
        <v>4.4686527345486899</v>
      </c>
      <c r="HL14">
        <v>4.4938845536554304</v>
      </c>
      <c r="HM14">
        <v>3.72629843363561</v>
      </c>
      <c r="HN14">
        <v>0.55012911193443403</v>
      </c>
      <c r="HO14">
        <v>0.41296947374295401</v>
      </c>
      <c r="HP14">
        <v>0.45575811471765199</v>
      </c>
      <c r="HQ14">
        <v>0.40954120316564302</v>
      </c>
      <c r="HR14">
        <v>0.38472107721901599</v>
      </c>
      <c r="HS14">
        <v>0.875715729201751</v>
      </c>
      <c r="HT14">
        <v>0.72548691333221704</v>
      </c>
      <c r="HU14">
        <v>0.67807914628723898</v>
      </c>
      <c r="HV14">
        <v>0.68625823233161798</v>
      </c>
      <c r="HW14">
        <v>0.60456169277273997</v>
      </c>
      <c r="HX14" s="87" t="e">
        <v>#VALUE!</v>
      </c>
      <c r="HY14" s="87" t="e">
        <v>#VALUE!</v>
      </c>
      <c r="HZ14">
        <v>24.137931034482758</v>
      </c>
      <c r="IA14">
        <v>17.5</v>
      </c>
      <c r="IB14">
        <v>16.129032258064516</v>
      </c>
    </row>
    <row r="15" spans="1:236" x14ac:dyDescent="0.3">
      <c r="A15" t="s">
        <v>32</v>
      </c>
      <c r="B15">
        <v>2.1980542441560398</v>
      </c>
      <c r="C15">
        <v>4.2619139868268103</v>
      </c>
      <c r="D15">
        <v>4.6296521438888103</v>
      </c>
      <c r="E15">
        <v>3.8694773317932398</v>
      </c>
      <c r="F15">
        <v>3.2793813125977298</v>
      </c>
      <c r="G15" t="e">
        <v>#VALUE!</v>
      </c>
      <c r="H15" t="e">
        <v>#VALUE!</v>
      </c>
      <c r="I15" t="e">
        <v>#VALUE!</v>
      </c>
      <c r="J15" t="e">
        <v>#VALUE!</v>
      </c>
      <c r="K15" t="e">
        <v>#VALUE!</v>
      </c>
      <c r="L15">
        <v>12.2137404580153</v>
      </c>
      <c r="M15">
        <v>13.025210084033599</v>
      </c>
      <c r="N15">
        <v>10.077519379845</v>
      </c>
      <c r="O15" t="e">
        <v>#VALUE!</v>
      </c>
      <c r="P15" t="e">
        <v>#VALUE!</v>
      </c>
      <c r="Q15">
        <v>2.0869565217391299</v>
      </c>
      <c r="R15">
        <v>2.3409090909090899</v>
      </c>
      <c r="S15">
        <v>2.25619834710744</v>
      </c>
      <c r="T15">
        <v>1.7462686567164201</v>
      </c>
      <c r="U15">
        <v>1.8315789473684201</v>
      </c>
      <c r="V15">
        <v>117.427480916031</v>
      </c>
      <c r="W15">
        <v>106.08823529411799</v>
      </c>
      <c r="X15">
        <v>93.335907335907294</v>
      </c>
      <c r="Y15">
        <v>46.041860465116301</v>
      </c>
      <c r="Z15">
        <v>34.108910891089103</v>
      </c>
      <c r="AA15">
        <v>9.1603053435114496</v>
      </c>
      <c r="AB15">
        <v>9.2436974789915993</v>
      </c>
      <c r="AC15">
        <v>12.741312741312701</v>
      </c>
      <c r="AD15">
        <v>12.093023255814</v>
      </c>
      <c r="AE15" t="e">
        <v>#VALUE!</v>
      </c>
      <c r="AF15">
        <v>8.3969465648855</v>
      </c>
      <c r="AG15">
        <v>12.184873949579799</v>
      </c>
      <c r="AH15">
        <v>11.1969111969112</v>
      </c>
      <c r="AI15">
        <v>14.4186046511628</v>
      </c>
      <c r="AJ15">
        <v>14.8514851485149</v>
      </c>
      <c r="AK15">
        <v>0.93081569849169898</v>
      </c>
      <c r="AL15">
        <v>0.99043586738744205</v>
      </c>
      <c r="AM15">
        <v>1.0436218935355499</v>
      </c>
      <c r="AN15">
        <v>0.914844756445921</v>
      </c>
      <c r="AO15">
        <v>0.98820469954490597</v>
      </c>
      <c r="AP15">
        <v>16.666667</v>
      </c>
      <c r="AQ15">
        <v>23.809524</v>
      </c>
      <c r="AR15">
        <v>10.416667</v>
      </c>
      <c r="AS15">
        <v>14.285713999999999</v>
      </c>
      <c r="AT15">
        <v>22.222221999999999</v>
      </c>
      <c r="AU15">
        <v>55.555560000000007</v>
      </c>
      <c r="AV15">
        <v>40</v>
      </c>
      <c r="AW15">
        <v>59.259260000000005</v>
      </c>
      <c r="AX15">
        <v>92.592590000000001</v>
      </c>
      <c r="AY15">
        <v>76.315789999999993</v>
      </c>
      <c r="AZ15">
        <v>44.444443999999997</v>
      </c>
      <c r="BA15">
        <v>60</v>
      </c>
      <c r="BB15">
        <v>40.740741</v>
      </c>
      <c r="BC15">
        <v>7.407407000000001</v>
      </c>
      <c r="BD15">
        <v>21.052631999999999</v>
      </c>
      <c r="BE15" t="e">
        <v>#VALUE!</v>
      </c>
      <c r="BF15">
        <v>40</v>
      </c>
      <c r="BG15">
        <v>81.818179999999998</v>
      </c>
      <c r="BH15">
        <v>100</v>
      </c>
      <c r="BI15">
        <v>74.528300000000002</v>
      </c>
      <c r="BJ15" t="e">
        <v>#VALUE!</v>
      </c>
      <c r="BK15">
        <v>60</v>
      </c>
      <c r="BL15">
        <v>18.181818</v>
      </c>
      <c r="BM15">
        <v>0</v>
      </c>
      <c r="BN15">
        <v>25.471697999999996</v>
      </c>
      <c r="BO15">
        <v>3.7612552714562502</v>
      </c>
      <c r="BP15">
        <v>3.5572524855403902</v>
      </c>
      <c r="BQ15">
        <v>3.9642615811997901</v>
      </c>
      <c r="BR15">
        <v>3.9693060249061798</v>
      </c>
      <c r="BS15">
        <v>3.2766787405962701</v>
      </c>
      <c r="BT15">
        <v>0.48250446411610498</v>
      </c>
      <c r="BU15">
        <v>0.48387706498317801</v>
      </c>
      <c r="BV15">
        <v>0.73954501088670299</v>
      </c>
      <c r="BW15">
        <v>0.731875805156737</v>
      </c>
      <c r="BX15">
        <v>0.42351629980495997</v>
      </c>
      <c r="BY15">
        <v>0.77124729303597905</v>
      </c>
      <c r="BZ15">
        <v>0.85812573243110402</v>
      </c>
      <c r="CA15">
        <v>1.0811622494181199</v>
      </c>
      <c r="CB15">
        <v>1.19116521349489</v>
      </c>
      <c r="CC15">
        <v>0.90647348379307102</v>
      </c>
      <c r="CD15">
        <v>4.6464799969605997</v>
      </c>
      <c r="CE15">
        <v>4.8160889124106898</v>
      </c>
      <c r="CF15">
        <v>4.5536451685561996</v>
      </c>
      <c r="CG15">
        <v>4.6227665652247003</v>
      </c>
      <c r="CH15">
        <v>4.2797436611869601</v>
      </c>
      <c r="CI15">
        <v>1.0865848561984699</v>
      </c>
      <c r="CJ15">
        <v>1.01311760480853</v>
      </c>
      <c r="CK15">
        <v>0.91973871912305705</v>
      </c>
      <c r="CL15">
        <v>0.66839678124008095</v>
      </c>
      <c r="CM15">
        <v>0.52010773660258203</v>
      </c>
      <c r="CN15">
        <v>1.60328255005509</v>
      </c>
      <c r="CO15">
        <v>1.67088799002004</v>
      </c>
      <c r="CP15">
        <v>1.8319693670696</v>
      </c>
      <c r="CQ15">
        <v>1.9118388379604601</v>
      </c>
      <c r="CR15">
        <v>1.6086189282065599</v>
      </c>
      <c r="CS15">
        <v>8.1265909349948693</v>
      </c>
      <c r="CT15">
        <v>8.1011605488980507</v>
      </c>
      <c r="CU15">
        <v>8.2964186500487997</v>
      </c>
      <c r="CV15">
        <v>8.2373368682436805</v>
      </c>
      <c r="CW15">
        <v>7.3855298597566597</v>
      </c>
      <c r="CX15">
        <v>8.1265909349948693</v>
      </c>
      <c r="CY15">
        <v>8.1011605488980507</v>
      </c>
      <c r="CZ15">
        <v>8.2138298671071404</v>
      </c>
      <c r="DA15">
        <v>8.0730382181064595</v>
      </c>
      <c r="DB15">
        <v>6.7874059626636898</v>
      </c>
      <c r="DC15" t="e">
        <v>#VALUE!</v>
      </c>
      <c r="DD15">
        <v>0.21547650550032099</v>
      </c>
      <c r="DE15">
        <v>1.69682408589233</v>
      </c>
      <c r="DF15">
        <v>2.1246802710927701</v>
      </c>
      <c r="DG15">
        <v>3.3286895142565198</v>
      </c>
      <c r="DH15" t="e">
        <v>#VALUE!</v>
      </c>
      <c r="DI15" t="e">
        <v>#VALUE!</v>
      </c>
      <c r="DJ15" t="e">
        <v>#VALUE!</v>
      </c>
      <c r="DK15" t="e">
        <v>#VALUE!</v>
      </c>
      <c r="DL15" t="e">
        <v>#VALUE!</v>
      </c>
      <c r="DM15">
        <v>4.2133657535807902</v>
      </c>
      <c r="DN15">
        <v>4.2490454768835297</v>
      </c>
      <c r="DO15">
        <v>4.2383061791425796</v>
      </c>
      <c r="DP15">
        <v>4.21201993988163</v>
      </c>
      <c r="DQ15">
        <v>3.7001950404012298</v>
      </c>
      <c r="DR15">
        <v>1.0865848561984699</v>
      </c>
      <c r="DS15">
        <v>0.960193550825993</v>
      </c>
      <c r="DT15">
        <v>1.2275696373601599</v>
      </c>
      <c r="DU15">
        <v>1.39653852616643</v>
      </c>
      <c r="DV15">
        <v>1.0030649205906901</v>
      </c>
      <c r="DW15">
        <v>1.10938034269215</v>
      </c>
      <c r="DX15">
        <v>0.94507239254526898</v>
      </c>
      <c r="DY15">
        <v>0.867182220887454</v>
      </c>
      <c r="DZ15">
        <v>0.91857881667631303</v>
      </c>
      <c r="EA15">
        <v>0.69843038915203903</v>
      </c>
      <c r="EB15" t="e">
        <v>#VALUE!</v>
      </c>
      <c r="EC15" t="e">
        <v>#VALUE!</v>
      </c>
      <c r="ED15" t="e">
        <v>#VALUE!</v>
      </c>
      <c r="EE15" t="e">
        <v>#VALUE!</v>
      </c>
      <c r="EF15" t="e">
        <v>#VALUE!</v>
      </c>
      <c r="EG15" t="e">
        <v>#VALUE!</v>
      </c>
      <c r="EH15" t="e">
        <v>#VALUE!</v>
      </c>
      <c r="EI15" t="e">
        <v>#VALUE!</v>
      </c>
      <c r="EJ15" t="e">
        <v>#VALUE!</v>
      </c>
      <c r="EK15" t="e">
        <v>#VALUE!</v>
      </c>
      <c r="EL15">
        <v>1.17776680217317</v>
      </c>
      <c r="EM15">
        <v>1.1567686084754101</v>
      </c>
      <c r="EN15">
        <v>1.7306104061866501</v>
      </c>
      <c r="EO15">
        <v>1.8931685368085001</v>
      </c>
      <c r="EP15">
        <v>1.3968607783040801</v>
      </c>
      <c r="EQ15">
        <v>1.0409938832111201</v>
      </c>
      <c r="ER15">
        <v>0.994216156957623</v>
      </c>
      <c r="ES15">
        <v>1.07740821382987</v>
      </c>
      <c r="ET15">
        <v>1.12395212934785</v>
      </c>
      <c r="EU15">
        <v>0.84331754434847195</v>
      </c>
      <c r="EV15" t="e">
        <v>#VALUE!</v>
      </c>
      <c r="EW15" t="e">
        <v>#VALUE!</v>
      </c>
      <c r="EX15" t="e">
        <v>#VALUE!</v>
      </c>
      <c r="EY15" t="e">
        <v>#VALUE!</v>
      </c>
      <c r="EZ15" t="e">
        <v>#VALUE!</v>
      </c>
      <c r="FA15">
        <v>0.44451198662664798</v>
      </c>
      <c r="FB15">
        <v>0.33644577174611601</v>
      </c>
      <c r="FC15">
        <v>0.375403558825738</v>
      </c>
      <c r="FD15">
        <v>0.40701256511267497</v>
      </c>
      <c r="FE15">
        <v>0.19689792885669199</v>
      </c>
      <c r="FF15" t="e">
        <v>#VALUE!</v>
      </c>
      <c r="FG15" t="e">
        <v>#VALUE!</v>
      </c>
      <c r="FH15">
        <v>4.50484270590885E-2</v>
      </c>
      <c r="FI15" t="e">
        <v>#VALUE!</v>
      </c>
      <c r="FJ15" t="e">
        <v>#VALUE!</v>
      </c>
      <c r="FK15">
        <v>0.2659473424262</v>
      </c>
      <c r="FL15">
        <v>0.28352171776358098</v>
      </c>
      <c r="FM15">
        <v>0.28906074029581802</v>
      </c>
      <c r="FN15">
        <v>0.29125669797053799</v>
      </c>
      <c r="FO15">
        <v>0.29348936565431399</v>
      </c>
      <c r="FP15">
        <v>0.25834884692830801</v>
      </c>
      <c r="FQ15">
        <v>0.29108229690394299</v>
      </c>
      <c r="FR15">
        <v>0.31533898941361999</v>
      </c>
      <c r="FS15">
        <v>0.347267601426411</v>
      </c>
      <c r="FT15">
        <v>0.34178508405312502</v>
      </c>
      <c r="FU15" t="e">
        <v>#VALUE!</v>
      </c>
      <c r="FV15" t="e">
        <v>#VALUE!</v>
      </c>
      <c r="FW15" t="e">
        <v>#VALUE!</v>
      </c>
      <c r="FX15" t="e">
        <v>#VALUE!</v>
      </c>
      <c r="FY15" t="e">
        <v>#VALUE!</v>
      </c>
      <c r="FZ15" t="e">
        <v>#VALUE!</v>
      </c>
      <c r="GA15" t="e">
        <v>#VALUE!</v>
      </c>
      <c r="GB15" t="e">
        <v>#VALUE!</v>
      </c>
      <c r="GC15" t="e">
        <v>#VALUE!</v>
      </c>
      <c r="GD15" t="e">
        <v>#VALUE!</v>
      </c>
      <c r="GE15" t="e">
        <v>#VALUE!</v>
      </c>
      <c r="GF15" t="e">
        <v>#VALUE!</v>
      </c>
      <c r="GG15">
        <v>3.7540355882573803E-2</v>
      </c>
      <c r="GH15" t="e">
        <v>#VALUE!</v>
      </c>
      <c r="GI15" t="e">
        <v>#VALUE!</v>
      </c>
      <c r="GJ15" t="e">
        <v>#VALUE!</v>
      </c>
      <c r="GK15" t="e">
        <v>#VALUE!</v>
      </c>
      <c r="GL15" t="e">
        <v>#VALUE!</v>
      </c>
      <c r="GM15" t="e">
        <v>#VALUE!</v>
      </c>
      <c r="GN15" t="e">
        <v>#VALUE!</v>
      </c>
      <c r="GO15" t="e">
        <v>#VALUE!</v>
      </c>
      <c r="GP15" t="e">
        <v>#VALUE!</v>
      </c>
      <c r="GQ15" t="e">
        <v>#VALUE!</v>
      </c>
      <c r="GR15" t="e">
        <v>#VALUE!</v>
      </c>
      <c r="GS15" t="e">
        <v>#VALUE!</v>
      </c>
      <c r="GT15" t="e">
        <v>#VALUE!</v>
      </c>
      <c r="GU15" t="e">
        <v>#VALUE!</v>
      </c>
      <c r="GV15" t="e">
        <v>#VALUE!</v>
      </c>
      <c r="GW15" t="e">
        <v>#VALUE!</v>
      </c>
      <c r="GX15" t="e">
        <v>#VALUE!</v>
      </c>
      <c r="GY15" t="e">
        <v>#VALUE!</v>
      </c>
      <c r="GZ15" t="e">
        <v>#VALUE!</v>
      </c>
      <c r="HA15" t="e">
        <v>#VALUE!</v>
      </c>
      <c r="HB15" t="e">
        <v>#VALUE!</v>
      </c>
      <c r="HC15" t="e">
        <v>#VALUE!</v>
      </c>
      <c r="HD15" t="e">
        <v>#VALUE!</v>
      </c>
      <c r="HE15" t="e">
        <v>#VALUE!</v>
      </c>
      <c r="HF15" t="e">
        <v>#VALUE!</v>
      </c>
      <c r="HG15" t="e">
        <v>#VALUE!</v>
      </c>
      <c r="HH15" t="e">
        <v>#VALUE!</v>
      </c>
      <c r="HI15">
        <v>5.0264047718551703</v>
      </c>
      <c r="HJ15">
        <v>5.0731486031830002</v>
      </c>
      <c r="HK15">
        <v>5.2931901794428997</v>
      </c>
      <c r="HL15">
        <v>5.3509083101510404</v>
      </c>
      <c r="HM15">
        <v>4.4134856505990498</v>
      </c>
      <c r="HN15">
        <v>0.486303711865051</v>
      </c>
      <c r="HO15">
        <v>0.408271273579556</v>
      </c>
      <c r="HP15">
        <v>0.43922216382611301</v>
      </c>
      <c r="HQ15">
        <v>0.448087227646982</v>
      </c>
      <c r="HR15">
        <v>0.20432803937958599</v>
      </c>
      <c r="HS15">
        <v>0.57748565783974803</v>
      </c>
      <c r="HT15">
        <v>0.59350546251842895</v>
      </c>
      <c r="HU15">
        <v>0.64944815676852596</v>
      </c>
      <c r="HV15">
        <v>0.68333302216164704</v>
      </c>
      <c r="HW15">
        <v>0.63898950496888596</v>
      </c>
      <c r="HX15">
        <v>14.503816793893129</v>
      </c>
      <c r="HY15">
        <v>15.546218487394958</v>
      </c>
      <c r="HZ15">
        <v>16.216216216216218</v>
      </c>
      <c r="IA15">
        <v>17.209302325581397</v>
      </c>
      <c r="IB15">
        <v>19.801980198019802</v>
      </c>
    </row>
    <row r="16" spans="1:236" x14ac:dyDescent="0.3">
      <c r="A16" t="s">
        <v>33</v>
      </c>
      <c r="B16">
        <v>3.9645592431296</v>
      </c>
      <c r="C16">
        <v>4.4220611718462104</v>
      </c>
      <c r="D16">
        <v>3.3331018679258402</v>
      </c>
      <c r="E16">
        <v>3.7367656217562799</v>
      </c>
      <c r="F16" t="e">
        <v>#VALUE!</v>
      </c>
      <c r="G16" t="e">
        <v>#VALUE!</v>
      </c>
      <c r="H16" t="e">
        <v>#VALUE!</v>
      </c>
      <c r="I16" t="e">
        <v>#VALUE!</v>
      </c>
      <c r="J16" t="e">
        <v>#VALUE!</v>
      </c>
      <c r="K16" t="e">
        <v>#VALUE!</v>
      </c>
      <c r="L16" t="e">
        <v>#VALUE!</v>
      </c>
      <c r="M16" t="e">
        <v>#VALUE!</v>
      </c>
      <c r="N16" t="e">
        <v>#VALUE!</v>
      </c>
      <c r="O16" t="e">
        <v>#VALUE!</v>
      </c>
      <c r="P16" t="e">
        <v>#VALUE!</v>
      </c>
      <c r="Q16">
        <v>2.60606060606061</v>
      </c>
      <c r="R16">
        <v>1.7777777777777799</v>
      </c>
      <c r="S16">
        <v>1.9523809523809501</v>
      </c>
      <c r="T16">
        <v>1.36</v>
      </c>
      <c r="U16" t="e">
        <v>#VALUE!</v>
      </c>
      <c r="V16">
        <v>95.1666666666667</v>
      </c>
      <c r="W16">
        <v>46.052631578947398</v>
      </c>
      <c r="X16">
        <v>87.090909090909093</v>
      </c>
      <c r="Y16">
        <v>11</v>
      </c>
      <c r="Z16" t="e">
        <v>#VALUE!</v>
      </c>
      <c r="AA16" t="e">
        <v>#VALUE!</v>
      </c>
      <c r="AB16" t="e">
        <v>#VALUE!</v>
      </c>
      <c r="AC16" t="e">
        <v>#VALUE!</v>
      </c>
      <c r="AD16" t="e">
        <v>#VALUE!</v>
      </c>
      <c r="AE16" t="e">
        <v>#VALUE!</v>
      </c>
      <c r="AF16" t="e">
        <v>#VALUE!</v>
      </c>
      <c r="AG16" t="e">
        <v>#VALUE!</v>
      </c>
      <c r="AH16" t="e">
        <v>#VALUE!</v>
      </c>
      <c r="AI16" t="e">
        <v>#VALUE!</v>
      </c>
      <c r="AJ16" t="e">
        <v>#VALUE!</v>
      </c>
      <c r="AK16">
        <v>0.55965195367552401</v>
      </c>
      <c r="AL16">
        <v>0.63962844513250905</v>
      </c>
      <c r="AM16">
        <v>0.69969896672361898</v>
      </c>
      <c r="AN16">
        <v>0.71530176793334699</v>
      </c>
      <c r="AO16">
        <v>0.68920781642747098</v>
      </c>
      <c r="AP16">
        <v>37.5</v>
      </c>
      <c r="AQ16">
        <v>37.5</v>
      </c>
      <c r="AR16">
        <v>14.285713999999999</v>
      </c>
      <c r="AS16">
        <v>8.5106380000000001</v>
      </c>
      <c r="AT16">
        <v>18.965517000000002</v>
      </c>
      <c r="AU16">
        <v>50</v>
      </c>
      <c r="AV16">
        <v>100</v>
      </c>
      <c r="AW16">
        <v>100</v>
      </c>
      <c r="AX16">
        <v>50</v>
      </c>
      <c r="AY16">
        <v>66.666669999999996</v>
      </c>
      <c r="AZ16">
        <v>50</v>
      </c>
      <c r="BA16">
        <v>0</v>
      </c>
      <c r="BB16">
        <v>0</v>
      </c>
      <c r="BC16">
        <v>50</v>
      </c>
      <c r="BD16">
        <v>33.333332999999996</v>
      </c>
      <c r="BE16">
        <v>0</v>
      </c>
      <c r="BF16">
        <v>24</v>
      </c>
      <c r="BG16">
        <v>18.181820000000002</v>
      </c>
      <c r="BH16">
        <v>78.666670000000011</v>
      </c>
      <c r="BI16">
        <v>80.902779999999993</v>
      </c>
      <c r="BJ16">
        <v>100</v>
      </c>
      <c r="BK16">
        <v>76</v>
      </c>
      <c r="BL16">
        <v>81.818181999999993</v>
      </c>
      <c r="BM16">
        <v>21.333333</v>
      </c>
      <c r="BN16">
        <v>19.097221999999999</v>
      </c>
      <c r="BO16">
        <v>4.2893032945934397</v>
      </c>
      <c r="BP16">
        <v>4.31851052127681</v>
      </c>
      <c r="BQ16">
        <v>4.63347164591978</v>
      </c>
      <c r="BR16">
        <v>4.6453972769762197</v>
      </c>
      <c r="BS16">
        <v>3.21900591907889</v>
      </c>
      <c r="BT16">
        <v>0.54331175064850201</v>
      </c>
      <c r="BU16">
        <v>0.51740644924731605</v>
      </c>
      <c r="BV16">
        <v>0.60206655276218402</v>
      </c>
      <c r="BW16">
        <v>0.58118268644584403</v>
      </c>
      <c r="BX16">
        <v>0.46217465336900998</v>
      </c>
      <c r="BY16">
        <v>1.0335178414591799</v>
      </c>
      <c r="BZ16">
        <v>1.26296062414699</v>
      </c>
      <c r="CA16">
        <v>1.3505817264665201</v>
      </c>
      <c r="CB16">
        <v>1.4062182483235099</v>
      </c>
      <c r="CC16">
        <v>1.0865158517797799</v>
      </c>
      <c r="CD16">
        <v>6.3563389775118004</v>
      </c>
      <c r="CE16">
        <v>6.2740624554398998</v>
      </c>
      <c r="CF16">
        <v>6.7122284598486699</v>
      </c>
      <c r="CG16">
        <v>6.73846779109937</v>
      </c>
      <c r="CH16">
        <v>6.4258493472796596</v>
      </c>
      <c r="CI16">
        <v>1.2132600747564299</v>
      </c>
      <c r="CJ16">
        <v>1.14888676132081</v>
      </c>
      <c r="CK16">
        <v>1.28956146774062</v>
      </c>
      <c r="CL16">
        <v>1.27209916683601</v>
      </c>
      <c r="CM16">
        <v>0.936511797616152</v>
      </c>
      <c r="CN16">
        <v>2.3611593374047701</v>
      </c>
      <c r="CO16">
        <v>2.39147705282027</v>
      </c>
      <c r="CP16">
        <v>2.61980310796518</v>
      </c>
      <c r="CQ16">
        <v>2.7677301361511901</v>
      </c>
      <c r="CR16">
        <v>2.4527689937565902</v>
      </c>
      <c r="CS16">
        <v>11.360526154537499</v>
      </c>
      <c r="CT16">
        <v>11.297386486321299</v>
      </c>
      <c r="CU16">
        <v>11.9436986412822</v>
      </c>
      <c r="CV16">
        <v>12.172322698638499</v>
      </c>
      <c r="CW16">
        <v>10.8692126814238</v>
      </c>
      <c r="CX16">
        <v>11.360526154537499</v>
      </c>
      <c r="CY16">
        <v>11.297386486321299</v>
      </c>
      <c r="CZ16">
        <v>11.903018468798299</v>
      </c>
      <c r="DA16">
        <v>12.0707173338752</v>
      </c>
      <c r="DB16">
        <v>10.058379956214999</v>
      </c>
      <c r="DC16" t="e">
        <v>#VALUE!</v>
      </c>
      <c r="DD16">
        <v>0.101851663237661</v>
      </c>
      <c r="DE16">
        <v>1.0332763810918599</v>
      </c>
      <c r="DF16">
        <v>2.2271895956106502</v>
      </c>
      <c r="DG16">
        <v>4.8731046785048298</v>
      </c>
      <c r="DH16" t="e">
        <v>#VALUE!</v>
      </c>
      <c r="DI16" t="e">
        <v>#VALUE!</v>
      </c>
      <c r="DJ16" t="e">
        <v>#VALUE!</v>
      </c>
      <c r="DK16" t="e">
        <v>#VALUE!</v>
      </c>
      <c r="DL16" t="e">
        <v>#VALUE!</v>
      </c>
      <c r="DM16">
        <v>5.7966870238362702</v>
      </c>
      <c r="DN16">
        <v>5.7566560061925802</v>
      </c>
      <c r="DO16">
        <v>6.0898218208445201</v>
      </c>
      <c r="DP16">
        <v>6.0069091648038997</v>
      </c>
      <c r="DQ16">
        <v>4.7231006243411997</v>
      </c>
      <c r="DR16">
        <v>1.8260176882697801</v>
      </c>
      <c r="DS16">
        <v>1.9392556680450601</v>
      </c>
      <c r="DT16">
        <v>2.3147018143356899</v>
      </c>
      <c r="DU16">
        <v>2.4547856126803498</v>
      </c>
      <c r="DV16">
        <v>1.8608611043541701</v>
      </c>
      <c r="DW16">
        <v>0.59233235972956999</v>
      </c>
      <c r="DX16">
        <v>0.63555437860300301</v>
      </c>
      <c r="DY16">
        <v>0.61020258725897003</v>
      </c>
      <c r="DZ16">
        <v>0.51209103840682801</v>
      </c>
      <c r="EA16">
        <v>0.32027892645747202</v>
      </c>
      <c r="EB16" t="e">
        <v>#VALUE!</v>
      </c>
      <c r="EC16" t="e">
        <v>#VALUE!</v>
      </c>
      <c r="ED16" t="e">
        <v>#VALUE!</v>
      </c>
      <c r="EE16" t="e">
        <v>#VALUE!</v>
      </c>
      <c r="EF16" t="e">
        <v>#VALUE!</v>
      </c>
      <c r="EG16" t="e">
        <v>#VALUE!</v>
      </c>
      <c r="EH16" t="e">
        <v>#VALUE!</v>
      </c>
      <c r="EI16" t="e">
        <v>#VALUE!</v>
      </c>
      <c r="EJ16" t="e">
        <v>#VALUE!</v>
      </c>
      <c r="EK16" t="e">
        <v>#VALUE!</v>
      </c>
      <c r="EL16">
        <v>2.0874609367021399</v>
      </c>
      <c r="EM16">
        <v>2.14295899452038</v>
      </c>
      <c r="EN16">
        <v>2.47742250427142</v>
      </c>
      <c r="EO16">
        <v>2.3450518187360299</v>
      </c>
      <c r="EP16">
        <v>1.8811319224843901</v>
      </c>
      <c r="EQ16">
        <v>1.4052574603239401</v>
      </c>
      <c r="ER16">
        <v>1.36888635391416</v>
      </c>
      <c r="ES16">
        <v>1.57025465787975</v>
      </c>
      <c r="ET16">
        <v>1.7760617760617801</v>
      </c>
      <c r="EU16">
        <v>1.3419281602205499</v>
      </c>
      <c r="EV16" t="e">
        <v>#VALUE!</v>
      </c>
      <c r="EW16" t="e">
        <v>#VALUE!</v>
      </c>
      <c r="EX16" t="e">
        <v>#VALUE!</v>
      </c>
      <c r="EY16">
        <v>5.2834789676894901E-2</v>
      </c>
      <c r="EZ16" t="e">
        <v>#VALUE!</v>
      </c>
      <c r="FA16">
        <v>0.31046385751342997</v>
      </c>
      <c r="FB16">
        <v>0.32999938889002101</v>
      </c>
      <c r="FC16">
        <v>0.33357741436823701</v>
      </c>
      <c r="FD16">
        <v>0.434870961186751</v>
      </c>
      <c r="FE16">
        <v>0.34054974458769199</v>
      </c>
      <c r="FF16" t="e">
        <v>#VALUE!</v>
      </c>
      <c r="FG16" t="e">
        <v>#VALUE!</v>
      </c>
      <c r="FH16" t="e">
        <v>#VALUE!</v>
      </c>
      <c r="FI16">
        <v>6.0963218857955699E-2</v>
      </c>
      <c r="FJ16" t="e">
        <v>#VALUE!</v>
      </c>
      <c r="FK16">
        <v>0.41667517718907698</v>
      </c>
      <c r="FL16">
        <v>0.43185105212768099</v>
      </c>
      <c r="FM16">
        <v>0.52070620779432097</v>
      </c>
      <c r="FN16">
        <v>0.50396260922576697</v>
      </c>
      <c r="FO16">
        <v>0.38109138084813099</v>
      </c>
      <c r="FP16">
        <v>0.33905921281071899</v>
      </c>
      <c r="FQ16">
        <v>0.36259192112607203</v>
      </c>
      <c r="FR16">
        <v>0.41086974208770599</v>
      </c>
      <c r="FS16">
        <v>0.49583418004470597</v>
      </c>
      <c r="FT16">
        <v>0.445957998864834</v>
      </c>
      <c r="FU16" t="e">
        <v>#VALUE!</v>
      </c>
      <c r="FV16" t="e">
        <v>#VALUE!</v>
      </c>
      <c r="FW16" t="e">
        <v>#VALUE!</v>
      </c>
      <c r="FX16" t="e">
        <v>#VALUE!</v>
      </c>
      <c r="FY16" t="e">
        <v>#VALUE!</v>
      </c>
      <c r="FZ16">
        <v>4.0850507567556503E-2</v>
      </c>
      <c r="GA16">
        <v>5.2962864883583503E-2</v>
      </c>
      <c r="GB16">
        <v>4.47481897323245E-2</v>
      </c>
      <c r="GC16">
        <v>4.4706360495834201E-2</v>
      </c>
      <c r="GD16">
        <v>5.6758290764615298E-2</v>
      </c>
      <c r="GE16" t="e">
        <v>#VALUE!</v>
      </c>
      <c r="GF16" t="e">
        <v>#VALUE!</v>
      </c>
      <c r="GG16" t="e">
        <v>#VALUE!</v>
      </c>
      <c r="GH16" t="e">
        <v>#VALUE!</v>
      </c>
      <c r="GI16" t="e">
        <v>#VALUE!</v>
      </c>
      <c r="GJ16" t="e">
        <v>#VALUE!</v>
      </c>
      <c r="GK16" t="e">
        <v>#VALUE!</v>
      </c>
      <c r="GL16" t="e">
        <v>#VALUE!</v>
      </c>
      <c r="GM16" t="e">
        <v>#VALUE!</v>
      </c>
      <c r="GN16" t="e">
        <v>#VALUE!</v>
      </c>
      <c r="GO16">
        <v>0.183827284054004</v>
      </c>
      <c r="GP16">
        <v>0.12629606241469901</v>
      </c>
      <c r="GQ16">
        <v>0.21967293141322899</v>
      </c>
      <c r="GR16">
        <v>0.13005486689697199</v>
      </c>
      <c r="GS16" t="e">
        <v>#VALUE!</v>
      </c>
      <c r="GT16" t="e">
        <v>#VALUE!</v>
      </c>
      <c r="GU16" t="e">
        <v>#VALUE!</v>
      </c>
      <c r="GV16" t="e">
        <v>#VALUE!</v>
      </c>
      <c r="GW16" t="e">
        <v>#VALUE!</v>
      </c>
      <c r="GX16" t="e">
        <v>#VALUE!</v>
      </c>
      <c r="GY16" t="e">
        <v>#VALUE!</v>
      </c>
      <c r="GZ16" t="e">
        <v>#VALUE!</v>
      </c>
      <c r="HA16" t="e">
        <v>#VALUE!</v>
      </c>
      <c r="HB16" t="e">
        <v>#VALUE!</v>
      </c>
      <c r="HC16" t="e">
        <v>#VALUE!</v>
      </c>
      <c r="HD16">
        <v>7.3530913621601704E-2</v>
      </c>
      <c r="HE16">
        <v>7.7407264060622094E-2</v>
      </c>
      <c r="HF16">
        <v>8.5428362216255799E-2</v>
      </c>
      <c r="HG16">
        <v>0.113798008534851</v>
      </c>
      <c r="HH16">
        <v>8.1083272520878893E-2</v>
      </c>
      <c r="HI16">
        <v>6.9364161849711001</v>
      </c>
      <c r="HJ16">
        <v>6.9870240981035199</v>
      </c>
      <c r="HK16">
        <v>7.3793832885851396</v>
      </c>
      <c r="HL16">
        <v>7.2464946149156697</v>
      </c>
      <c r="HM16">
        <v>5.9434038757804304</v>
      </c>
      <c r="HN16">
        <v>0.53922669989174599</v>
      </c>
      <c r="HO16">
        <v>0.47259171742274603</v>
      </c>
      <c r="HP16">
        <v>0.57359043202343196</v>
      </c>
      <c r="HQ16">
        <v>0.67465962202804297</v>
      </c>
      <c r="HR16">
        <v>0.39325387172626303</v>
      </c>
      <c r="HS16">
        <v>0.87828591270246503</v>
      </c>
      <c r="HT16">
        <v>0.91259090260943998</v>
      </c>
      <c r="HU16">
        <v>1.0373443983402499</v>
      </c>
      <c r="HV16">
        <v>1.12578744157692</v>
      </c>
      <c r="HW16">
        <v>0.94867428849428403</v>
      </c>
      <c r="HX16" s="87" t="e">
        <v>#VALUE!</v>
      </c>
      <c r="HY16" s="87" t="e">
        <v>#VALUE!</v>
      </c>
      <c r="HZ16" s="87" t="e">
        <v>#VALUE!</v>
      </c>
      <c r="IA16" s="87" t="e">
        <v>#VALUE!</v>
      </c>
      <c r="IB16" s="87" t="e">
        <v>#VALUE!</v>
      </c>
    </row>
    <row r="17" spans="1:236" x14ac:dyDescent="0.3">
      <c r="A17" t="s">
        <v>34</v>
      </c>
      <c r="B17">
        <v>2.08349886555252</v>
      </c>
      <c r="C17">
        <v>3.1610681288232798</v>
      </c>
      <c r="D17">
        <v>2.7030940773277998</v>
      </c>
      <c r="E17">
        <v>2.4739760779092799</v>
      </c>
      <c r="F17">
        <v>1.91991622183759</v>
      </c>
      <c r="G17" t="e">
        <v>#VALUE!</v>
      </c>
      <c r="H17" t="e">
        <v>#VALUE!</v>
      </c>
      <c r="I17" t="e">
        <v>#VALUE!</v>
      </c>
      <c r="J17" t="e">
        <v>#VALUE!</v>
      </c>
      <c r="K17" t="e">
        <v>#VALUE!</v>
      </c>
      <c r="L17" t="e">
        <v>#VALUE!</v>
      </c>
      <c r="M17" t="e">
        <v>#VALUE!</v>
      </c>
      <c r="N17">
        <v>16.923076923076898</v>
      </c>
      <c r="O17" t="e">
        <v>#VALUE!</v>
      </c>
      <c r="P17" t="e">
        <v>#VALUE!</v>
      </c>
      <c r="Q17">
        <v>2.56666666666667</v>
      </c>
      <c r="R17">
        <v>1.9135802469135801</v>
      </c>
      <c r="S17">
        <v>1.9411764705882399</v>
      </c>
      <c r="T17">
        <v>1.7258064516128999</v>
      </c>
      <c r="U17">
        <v>2.0909090909090899</v>
      </c>
      <c r="V17">
        <v>143.60606060606099</v>
      </c>
      <c r="W17">
        <v>70.5</v>
      </c>
      <c r="X17">
        <v>65.213333333333296</v>
      </c>
      <c r="Y17">
        <v>51.147058823529399</v>
      </c>
      <c r="Z17">
        <v>57.135135135135101</v>
      </c>
      <c r="AA17">
        <v>16.6666666666667</v>
      </c>
      <c r="AB17">
        <v>19.318181818181799</v>
      </c>
      <c r="AC17">
        <v>14.6666666666667</v>
      </c>
      <c r="AD17">
        <v>17.647058823529399</v>
      </c>
      <c r="AE17" t="e">
        <v>#VALUE!</v>
      </c>
      <c r="AF17" t="e">
        <v>#VALUE!</v>
      </c>
      <c r="AG17" t="e">
        <v>#VALUE!</v>
      </c>
      <c r="AH17" t="e">
        <v>#VALUE!</v>
      </c>
      <c r="AI17" t="e">
        <v>#VALUE!</v>
      </c>
      <c r="AJ17" t="e">
        <v>#VALUE!</v>
      </c>
      <c r="AK17">
        <v>0.58460539136083101</v>
      </c>
      <c r="AL17">
        <v>0.66017280994142602</v>
      </c>
      <c r="AM17">
        <v>0.68315475710948204</v>
      </c>
      <c r="AN17">
        <v>0.71199486850545202</v>
      </c>
      <c r="AO17">
        <v>0.64036191598834002</v>
      </c>
      <c r="AP17">
        <v>14.285713999999999</v>
      </c>
      <c r="AQ17">
        <v>25</v>
      </c>
      <c r="AR17">
        <v>15.555556000000001</v>
      </c>
      <c r="AS17">
        <v>23.636364</v>
      </c>
      <c r="AT17">
        <v>25.373134000000004</v>
      </c>
      <c r="AU17">
        <v>66.666669999999996</v>
      </c>
      <c r="AV17">
        <v>65.217389999999995</v>
      </c>
      <c r="AW17">
        <v>69.230769999999993</v>
      </c>
      <c r="AX17">
        <v>73.684210000000007</v>
      </c>
      <c r="AY17">
        <v>79.069769999999991</v>
      </c>
      <c r="AZ17">
        <v>33.333332999999996</v>
      </c>
      <c r="BA17">
        <v>34.782609000000001</v>
      </c>
      <c r="BB17">
        <v>30.769231000000001</v>
      </c>
      <c r="BC17">
        <v>26.315789000000002</v>
      </c>
      <c r="BD17">
        <v>20.930233000000001</v>
      </c>
      <c r="BE17">
        <v>48</v>
      </c>
      <c r="BF17">
        <v>59.537569999999995</v>
      </c>
      <c r="BG17">
        <v>83.076920000000001</v>
      </c>
      <c r="BH17">
        <v>69.696970000000007</v>
      </c>
      <c r="BI17">
        <v>76.518219999999999</v>
      </c>
      <c r="BJ17">
        <v>52</v>
      </c>
      <c r="BK17">
        <v>40.462428000000003</v>
      </c>
      <c r="BL17">
        <v>16.923076999999999</v>
      </c>
      <c r="BM17">
        <v>30.303029999999996</v>
      </c>
      <c r="BN17">
        <v>23.481780999999998</v>
      </c>
      <c r="BO17">
        <v>4.12146800909386</v>
      </c>
      <c r="BP17">
        <v>4.2166920164396</v>
      </c>
      <c r="BQ17">
        <v>4.5694030451945498</v>
      </c>
      <c r="BR17">
        <v>4.3264913406029502</v>
      </c>
      <c r="BS17">
        <v>3.8931455787947802</v>
      </c>
      <c r="BT17">
        <v>0.334524196167587</v>
      </c>
      <c r="BU17">
        <v>0.34303096987152498</v>
      </c>
      <c r="BV17">
        <v>0.41569322484492099</v>
      </c>
      <c r="BW17">
        <v>0.42976266837716498</v>
      </c>
      <c r="BX17">
        <v>0.24212689360753101</v>
      </c>
      <c r="BY17">
        <v>0.74050016239038596</v>
      </c>
      <c r="BZ17">
        <v>0.84463285977800096</v>
      </c>
      <c r="CA17">
        <v>0.92161443647788599</v>
      </c>
      <c r="CB17">
        <v>0.80500320718409202</v>
      </c>
      <c r="CC17">
        <v>0.79965592494066295</v>
      </c>
      <c r="CD17">
        <v>4.7320558622929498</v>
      </c>
      <c r="CE17">
        <v>4.7344746124720896</v>
      </c>
      <c r="CF17">
        <v>5.2847820832997696</v>
      </c>
      <c r="CG17">
        <v>5.3463758819756304</v>
      </c>
      <c r="CH17">
        <v>4.8680249135829996</v>
      </c>
      <c r="CI17">
        <v>0.35076323481649901</v>
      </c>
      <c r="CJ17">
        <v>0.359211675997541</v>
      </c>
      <c r="CK17">
        <v>0.428582937243213</v>
      </c>
      <c r="CL17">
        <v>0.45542014111610002</v>
      </c>
      <c r="CM17">
        <v>0.25805629450276402</v>
      </c>
      <c r="CN17">
        <v>0.870412471581682</v>
      </c>
      <c r="CO17">
        <v>0.99673149736254496</v>
      </c>
      <c r="CP17">
        <v>1.0859582695561101</v>
      </c>
      <c r="CQ17">
        <v>1.0134701731879401</v>
      </c>
      <c r="CR17">
        <v>0.98443697532535801</v>
      </c>
      <c r="CS17">
        <v>7.5089314712568997</v>
      </c>
      <c r="CT17">
        <v>7.8832400245946701</v>
      </c>
      <c r="CU17">
        <v>8.4137597679851801</v>
      </c>
      <c r="CV17">
        <v>8.3707504810776108</v>
      </c>
      <c r="CW17">
        <v>7.7512464756200501</v>
      </c>
      <c r="CX17">
        <v>7.5089314712568997</v>
      </c>
      <c r="CY17">
        <v>7.8800038833694703</v>
      </c>
      <c r="CZ17">
        <v>8.3557560621928602</v>
      </c>
      <c r="DA17">
        <v>8.2873636946760705</v>
      </c>
      <c r="DB17">
        <v>7.3880561352087497</v>
      </c>
      <c r="DC17" t="e">
        <v>#VALUE!</v>
      </c>
      <c r="DD17">
        <v>0.14886249635934101</v>
      </c>
      <c r="DE17">
        <v>1.38242165471683</v>
      </c>
      <c r="DF17">
        <v>1.3213598460551601</v>
      </c>
      <c r="DG17">
        <v>2.37666661356866</v>
      </c>
      <c r="DH17" t="e">
        <v>#VALUE!</v>
      </c>
      <c r="DI17" t="e">
        <v>#VALUE!</v>
      </c>
      <c r="DJ17" t="e">
        <v>#VALUE!</v>
      </c>
      <c r="DK17" t="e">
        <v>#VALUE!</v>
      </c>
      <c r="DL17" t="e">
        <v>#VALUE!</v>
      </c>
      <c r="DM17">
        <v>4.1831763559597297</v>
      </c>
      <c r="DN17">
        <v>4.3946797838257696</v>
      </c>
      <c r="DO17">
        <v>4.3825022154193203</v>
      </c>
      <c r="DP17">
        <v>4.3264913406029502</v>
      </c>
      <c r="DQ17">
        <v>3.87721617789955</v>
      </c>
      <c r="DR17">
        <v>0.68203962325430301</v>
      </c>
      <c r="DS17">
        <v>0.74431248179670595</v>
      </c>
      <c r="DT17">
        <v>1.00217513896721</v>
      </c>
      <c r="DU17">
        <v>0.91725465041693399</v>
      </c>
      <c r="DV17">
        <v>0.643547796167386</v>
      </c>
      <c r="DW17">
        <v>0.20461188697629101</v>
      </c>
      <c r="DX17">
        <v>0.18769619106177801</v>
      </c>
      <c r="DY17">
        <v>0.151454120679932</v>
      </c>
      <c r="DZ17">
        <v>0.256574727389352</v>
      </c>
      <c r="EA17">
        <v>0.178409290026602</v>
      </c>
      <c r="EB17" t="e">
        <v>#VALUE!</v>
      </c>
      <c r="EC17" t="e">
        <v>#VALUE!</v>
      </c>
      <c r="ED17" t="e">
        <v>#VALUE!</v>
      </c>
      <c r="EE17" t="e">
        <v>#VALUE!</v>
      </c>
      <c r="EF17" t="e">
        <v>#VALUE!</v>
      </c>
      <c r="EG17" t="e">
        <v>#VALUE!</v>
      </c>
      <c r="EH17" t="e">
        <v>#VALUE!</v>
      </c>
      <c r="EI17" t="e">
        <v>#VALUE!</v>
      </c>
      <c r="EJ17" t="e">
        <v>#VALUE!</v>
      </c>
      <c r="EK17" t="e">
        <v>#VALUE!</v>
      </c>
      <c r="EL17">
        <v>0.79246508606690502</v>
      </c>
      <c r="EM17">
        <v>0.86081356590401603</v>
      </c>
      <c r="EN17">
        <v>0.96350600177233503</v>
      </c>
      <c r="EO17">
        <v>0.80179602309172504</v>
      </c>
      <c r="EP17">
        <v>0.55752903133313203</v>
      </c>
      <c r="EQ17">
        <v>0.79571289379668697</v>
      </c>
      <c r="ER17">
        <v>0.876994272030031</v>
      </c>
      <c r="ES17">
        <v>1.0376218480625199</v>
      </c>
      <c r="ET17">
        <v>0.89801154586273202</v>
      </c>
      <c r="EU17">
        <v>0.61487487455596801</v>
      </c>
      <c r="EV17" t="e">
        <v>#VALUE!</v>
      </c>
      <c r="EW17" t="e">
        <v>#VALUE!</v>
      </c>
      <c r="EX17">
        <v>5.15588495931684E-2</v>
      </c>
      <c r="EY17">
        <v>3.52790250160359E-2</v>
      </c>
      <c r="EZ17" t="e">
        <v>#VALUE!</v>
      </c>
      <c r="FA17">
        <v>0.35401104254628102</v>
      </c>
      <c r="FB17">
        <v>0.47571276010485097</v>
      </c>
      <c r="FC17">
        <v>0.57359220172399905</v>
      </c>
      <c r="FD17">
        <v>0.46504169339320101</v>
      </c>
      <c r="FE17">
        <v>0.29628685665132098</v>
      </c>
      <c r="FF17" t="e">
        <v>#VALUE!</v>
      </c>
      <c r="FG17">
        <v>3.5597553477233701E-2</v>
      </c>
      <c r="FH17" t="e">
        <v>#VALUE!</v>
      </c>
      <c r="FI17" t="e">
        <v>#VALUE!</v>
      </c>
      <c r="FJ17" t="e">
        <v>#VALUE!</v>
      </c>
      <c r="FK17">
        <v>3.5725885027606402E-2</v>
      </c>
      <c r="FL17" t="e">
        <v>#VALUE!</v>
      </c>
      <c r="FM17">
        <v>4.8336421493595398E-2</v>
      </c>
      <c r="FN17">
        <v>6.7350865939704893E-2</v>
      </c>
      <c r="FO17">
        <v>4.4602322506650499E-2</v>
      </c>
      <c r="FP17">
        <v>0.107177655082819</v>
      </c>
      <c r="FQ17">
        <v>0.11973722533251401</v>
      </c>
      <c r="FR17">
        <v>0.14178683638121301</v>
      </c>
      <c r="FS17">
        <v>0.17639512508017999</v>
      </c>
      <c r="FT17">
        <v>0.15610812877327701</v>
      </c>
      <c r="FU17" t="e">
        <v>#VALUE!</v>
      </c>
      <c r="FV17" t="e">
        <v>#VALUE!</v>
      </c>
      <c r="FW17" t="e">
        <v>#VALUE!</v>
      </c>
      <c r="FX17" t="e">
        <v>#VALUE!</v>
      </c>
      <c r="FY17" t="e">
        <v>#VALUE!</v>
      </c>
      <c r="FZ17" t="e">
        <v>#VALUE!</v>
      </c>
      <c r="GA17" t="e">
        <v>#VALUE!</v>
      </c>
      <c r="GB17" t="e">
        <v>#VALUE!</v>
      </c>
      <c r="GC17" t="e">
        <v>#VALUE!</v>
      </c>
      <c r="GD17" t="e">
        <v>#VALUE!</v>
      </c>
      <c r="GE17" t="e">
        <v>#VALUE!</v>
      </c>
      <c r="GF17" t="e">
        <v>#VALUE!</v>
      </c>
      <c r="GG17" t="e">
        <v>#VALUE!</v>
      </c>
      <c r="GH17" t="e">
        <v>#VALUE!</v>
      </c>
      <c r="GI17" t="e">
        <v>#VALUE!</v>
      </c>
      <c r="GJ17" t="e">
        <v>#VALUE!</v>
      </c>
      <c r="GK17" t="e">
        <v>#VALUE!</v>
      </c>
      <c r="GL17" t="e">
        <v>#VALUE!</v>
      </c>
      <c r="GM17" t="e">
        <v>#VALUE!</v>
      </c>
      <c r="GN17" t="e">
        <v>#VALUE!</v>
      </c>
      <c r="GO17" t="e">
        <v>#VALUE!</v>
      </c>
      <c r="GP17" t="e">
        <v>#VALUE!</v>
      </c>
      <c r="GQ17" t="e">
        <v>#VALUE!</v>
      </c>
      <c r="GR17" t="e">
        <v>#VALUE!</v>
      </c>
      <c r="GS17" t="e">
        <v>#VALUE!</v>
      </c>
      <c r="GT17" t="e">
        <v>#VALUE!</v>
      </c>
      <c r="GU17" t="e">
        <v>#VALUE!</v>
      </c>
      <c r="GV17" t="e">
        <v>#VALUE!</v>
      </c>
      <c r="GW17" t="e">
        <v>#VALUE!</v>
      </c>
      <c r="GX17" t="e">
        <v>#VALUE!</v>
      </c>
      <c r="GY17" t="e">
        <v>#VALUE!</v>
      </c>
      <c r="GZ17" t="e">
        <v>#VALUE!</v>
      </c>
      <c r="HA17" t="e">
        <v>#VALUE!</v>
      </c>
      <c r="HB17" t="e">
        <v>#VALUE!</v>
      </c>
      <c r="HC17" t="e">
        <v>#VALUE!</v>
      </c>
      <c r="HD17">
        <v>0.292302695680416</v>
      </c>
      <c r="HE17">
        <v>0.229766026989418</v>
      </c>
      <c r="HF17">
        <v>0.25134939176669602</v>
      </c>
      <c r="HG17">
        <v>0.205259781911482</v>
      </c>
      <c r="HH17">
        <v>0.121063446803766</v>
      </c>
      <c r="HI17">
        <v>4.5696654758038298</v>
      </c>
      <c r="HJ17">
        <v>4.8121420018769596</v>
      </c>
      <c r="HK17">
        <v>5.0173205510352004</v>
      </c>
      <c r="HL17">
        <v>4.9101988454137304</v>
      </c>
      <c r="HM17">
        <v>4.1575736336556401</v>
      </c>
      <c r="HN17">
        <v>0.389736927573888</v>
      </c>
      <c r="HO17">
        <v>0.52101873725769399</v>
      </c>
      <c r="HP17">
        <v>0.63481833561588696</v>
      </c>
      <c r="HQ17">
        <v>0.50673508659397004</v>
      </c>
      <c r="HR17">
        <v>0.30903037736750699</v>
      </c>
      <c r="HS17">
        <v>0.44170185125040601</v>
      </c>
      <c r="HT17">
        <v>0.37539238212355602</v>
      </c>
      <c r="HU17">
        <v>0.42536050914363999</v>
      </c>
      <c r="HV17">
        <v>0.42334830019243103</v>
      </c>
      <c r="HW17">
        <v>0.321773898083693</v>
      </c>
      <c r="HX17">
        <v>25.757575757575758</v>
      </c>
      <c r="HY17">
        <v>28.40909090909091</v>
      </c>
      <c r="HZ17">
        <v>22.666666666666664</v>
      </c>
      <c r="IA17">
        <v>25</v>
      </c>
      <c r="IB17" t="e">
        <v>#VALUE!</v>
      </c>
    </row>
    <row r="18" spans="1:236" x14ac:dyDescent="0.3">
      <c r="A18" t="s">
        <v>35</v>
      </c>
      <c r="B18">
        <v>3.20785643435502</v>
      </c>
      <c r="C18">
        <v>4.75866270111442</v>
      </c>
      <c r="D18">
        <v>4.7700806747078</v>
      </c>
      <c r="E18">
        <v>4.7810496577203097</v>
      </c>
      <c r="F18">
        <v>2.8585372655650798</v>
      </c>
      <c r="G18" t="e">
        <v>#VALUE!</v>
      </c>
      <c r="H18" t="e">
        <v>#VALUE!</v>
      </c>
      <c r="I18" t="e">
        <v>#VALUE!</v>
      </c>
      <c r="J18" t="e">
        <v>#VALUE!</v>
      </c>
      <c r="K18" t="e">
        <v>#VALUE!</v>
      </c>
      <c r="L18" t="e">
        <v>#VALUE!</v>
      </c>
      <c r="M18">
        <v>8.4745762711864394</v>
      </c>
      <c r="N18">
        <v>10.126582278480999</v>
      </c>
      <c r="O18">
        <v>9.1549295774647899</v>
      </c>
      <c r="P18" t="e">
        <v>#VALUE!</v>
      </c>
      <c r="Q18">
        <v>1.7079646017699099</v>
      </c>
      <c r="R18">
        <v>1.8424242424242401</v>
      </c>
      <c r="S18">
        <v>1.9090909090909101</v>
      </c>
      <c r="T18">
        <v>1.87662337662338</v>
      </c>
      <c r="U18">
        <v>1.67073170731707</v>
      </c>
      <c r="V18">
        <v>62.015873015872998</v>
      </c>
      <c r="W18">
        <v>70.451977401129895</v>
      </c>
      <c r="X18">
        <v>71.526011560693604</v>
      </c>
      <c r="Y18">
        <v>50.1075949367089</v>
      </c>
      <c r="Z18">
        <v>34.4367816091954</v>
      </c>
      <c r="AA18">
        <v>9.5238095238095202</v>
      </c>
      <c r="AB18">
        <v>5.6497175141242897</v>
      </c>
      <c r="AC18" t="e">
        <v>#VALUE!</v>
      </c>
      <c r="AD18">
        <v>6.9620253164557004</v>
      </c>
      <c r="AE18" t="e">
        <v>#VALUE!</v>
      </c>
      <c r="AF18">
        <v>12.698412698412699</v>
      </c>
      <c r="AG18">
        <v>13.559322033898299</v>
      </c>
      <c r="AH18">
        <v>12.716763005780299</v>
      </c>
      <c r="AI18">
        <v>17.721518987341799</v>
      </c>
      <c r="AJ18">
        <v>13.7931034482759</v>
      </c>
      <c r="AK18">
        <v>0.61018397046709605</v>
      </c>
      <c r="AL18">
        <v>0.68611676128601395</v>
      </c>
      <c r="AM18">
        <v>0.74215980571101003</v>
      </c>
      <c r="AN18">
        <v>0.79490063742032202</v>
      </c>
      <c r="AO18">
        <v>0.77811731385555605</v>
      </c>
      <c r="AP18">
        <v>28.571428999999998</v>
      </c>
      <c r="AQ18">
        <v>33.333332999999996</v>
      </c>
      <c r="AR18">
        <v>31.25</v>
      </c>
      <c r="AS18">
        <v>13.636364</v>
      </c>
      <c r="AT18">
        <v>20.987653999999999</v>
      </c>
      <c r="AU18">
        <v>0</v>
      </c>
      <c r="AV18">
        <v>100</v>
      </c>
      <c r="AW18">
        <v>100</v>
      </c>
      <c r="AX18">
        <v>93.75</v>
      </c>
      <c r="AY18">
        <v>87.755099999999999</v>
      </c>
      <c r="AZ18">
        <v>0</v>
      </c>
      <c r="BA18">
        <v>0</v>
      </c>
      <c r="BB18">
        <v>0</v>
      </c>
      <c r="BC18">
        <v>6.25</v>
      </c>
      <c r="BD18">
        <v>10.204082</v>
      </c>
      <c r="BE18" t="e">
        <v>#VALUE!</v>
      </c>
      <c r="BF18" t="e">
        <v>#VALUE!</v>
      </c>
      <c r="BG18">
        <v>0</v>
      </c>
      <c r="BH18">
        <v>51</v>
      </c>
      <c r="BI18">
        <v>78.488370000000003</v>
      </c>
      <c r="BJ18" t="e">
        <v>#VALUE!</v>
      </c>
      <c r="BK18" t="e">
        <v>#VALUE!</v>
      </c>
      <c r="BL18">
        <v>100</v>
      </c>
      <c r="BM18">
        <v>49</v>
      </c>
      <c r="BN18">
        <v>21.511627999999998</v>
      </c>
      <c r="BO18">
        <v>4.3170515910546996</v>
      </c>
      <c r="BP18">
        <v>3.6916724855035099</v>
      </c>
      <c r="BQ18">
        <v>3.6504608329687902</v>
      </c>
      <c r="BR18">
        <v>4.3404574428196501</v>
      </c>
      <c r="BS18">
        <v>3.2853842140567902</v>
      </c>
      <c r="BT18">
        <v>1.6078347621808</v>
      </c>
      <c r="BU18">
        <v>1.16882722608458</v>
      </c>
      <c r="BV18">
        <v>1.2188315508424701</v>
      </c>
      <c r="BW18">
        <v>1.1908511436070499</v>
      </c>
      <c r="BX18">
        <v>0.79302377580681205</v>
      </c>
      <c r="BY18">
        <v>1.1837569027061701</v>
      </c>
      <c r="BZ18">
        <v>1.2932997358754099</v>
      </c>
      <c r="CA18">
        <v>1.3153726637804899</v>
      </c>
      <c r="CB18">
        <v>1.38582677165354</v>
      </c>
      <c r="CC18">
        <v>1.04345233658791</v>
      </c>
      <c r="CD18">
        <v>4.5672270189462099</v>
      </c>
      <c r="CE18">
        <v>4.9424694131576601</v>
      </c>
      <c r="CF18">
        <v>5.3308795800461599</v>
      </c>
      <c r="CG18">
        <v>5.5703037120359999</v>
      </c>
      <c r="CH18">
        <v>4.6836103450845901</v>
      </c>
      <c r="CI18">
        <v>1.0983311468407699</v>
      </c>
      <c r="CJ18">
        <v>0.98060050396186904</v>
      </c>
      <c r="CK18">
        <v>1.0830706107733801</v>
      </c>
      <c r="CL18">
        <v>1.06486689163855</v>
      </c>
      <c r="CM18">
        <v>0.86159350078258901</v>
      </c>
      <c r="CN18">
        <v>1.5132562467584001</v>
      </c>
      <c r="CO18">
        <v>1.5058137769816899</v>
      </c>
      <c r="CP18">
        <v>1.6623172884014901</v>
      </c>
      <c r="CQ18">
        <v>1.7397825271841001</v>
      </c>
      <c r="CR18">
        <v>1.49064619512559</v>
      </c>
      <c r="CS18">
        <v>8.9971626445373296</v>
      </c>
      <c r="CT18">
        <v>8.8921946628616499</v>
      </c>
      <c r="CU18">
        <v>9.1834733682289205</v>
      </c>
      <c r="CV18">
        <v>9.8837645294338206</v>
      </c>
      <c r="CW18">
        <v>8.2194231199224905</v>
      </c>
      <c r="CX18">
        <v>8.9971626445373296</v>
      </c>
      <c r="CY18">
        <v>8.8891587479887093</v>
      </c>
      <c r="CZ18">
        <v>9.0989998944081592</v>
      </c>
      <c r="DA18">
        <v>9.7157855268091495</v>
      </c>
      <c r="DB18">
        <v>7.5367071625549702</v>
      </c>
      <c r="DC18" t="e">
        <v>#VALUE!</v>
      </c>
      <c r="DD18">
        <v>0.15483165852029501</v>
      </c>
      <c r="DE18">
        <v>1.8584164240568399</v>
      </c>
      <c r="DF18">
        <v>2.64866891638545</v>
      </c>
      <c r="DG18">
        <v>4.2632481180591801</v>
      </c>
      <c r="DH18" t="e">
        <v>#VALUE!</v>
      </c>
      <c r="DI18" t="e">
        <v>#VALUE!</v>
      </c>
      <c r="DJ18" t="e">
        <v>#VALUE!</v>
      </c>
      <c r="DK18" t="e">
        <v>#VALUE!</v>
      </c>
      <c r="DL18" t="e">
        <v>#VALUE!</v>
      </c>
      <c r="DM18">
        <v>5.0096103975348596</v>
      </c>
      <c r="DN18">
        <v>4.6662011597194804</v>
      </c>
      <c r="DO18">
        <v>5.1408142639494399</v>
      </c>
      <c r="DP18">
        <v>5.8312710911136101</v>
      </c>
      <c r="DQ18">
        <v>4.45405083103525</v>
      </c>
      <c r="DR18">
        <v>1.4186777313359999</v>
      </c>
      <c r="DS18">
        <v>1.36312577795319</v>
      </c>
      <c r="DT18">
        <v>1.65326655906355</v>
      </c>
      <c r="DU18">
        <v>1.7397825271841001</v>
      </c>
      <c r="DV18">
        <v>1.20742341805173</v>
      </c>
      <c r="DW18">
        <v>0.52170729474936695</v>
      </c>
      <c r="DX18">
        <v>0.38859710373721101</v>
      </c>
      <c r="DY18">
        <v>0.49779011358665298</v>
      </c>
      <c r="DZ18">
        <v>0.51293588301462301</v>
      </c>
      <c r="EA18">
        <v>0.42632481180591802</v>
      </c>
      <c r="EB18" t="e">
        <v>#VALUE!</v>
      </c>
      <c r="EC18" t="e">
        <v>#VALUE!</v>
      </c>
      <c r="ED18" t="e">
        <v>#VALUE!</v>
      </c>
      <c r="EE18" t="e">
        <v>#VALUE!</v>
      </c>
      <c r="EF18" t="e">
        <v>#VALUE!</v>
      </c>
      <c r="EG18" t="e">
        <v>#VALUE!</v>
      </c>
      <c r="EH18" t="e">
        <v>#VALUE!</v>
      </c>
      <c r="EI18" t="e">
        <v>#VALUE!</v>
      </c>
      <c r="EJ18" t="e">
        <v>#VALUE!</v>
      </c>
      <c r="EK18" t="e">
        <v>#VALUE!</v>
      </c>
      <c r="EL18">
        <v>2.9014247795710402</v>
      </c>
      <c r="EM18">
        <v>2.5228452594189301</v>
      </c>
      <c r="EN18">
        <v>2.7423709893955599</v>
      </c>
      <c r="EO18">
        <v>2.7776527934008199</v>
      </c>
      <c r="EP18">
        <v>1.8394574047849701</v>
      </c>
      <c r="EQ18">
        <v>1.0586691887604101</v>
      </c>
      <c r="ER18">
        <v>1.1445399071010001</v>
      </c>
      <c r="ES18">
        <v>1.06195224231819</v>
      </c>
      <c r="ET18">
        <v>1.1518560179977499</v>
      </c>
      <c r="EU18">
        <v>0.82283669970932405</v>
      </c>
      <c r="EV18" t="e">
        <v>#VALUE!</v>
      </c>
      <c r="EW18" t="e">
        <v>#VALUE!</v>
      </c>
      <c r="EX18" t="e">
        <v>#VALUE!</v>
      </c>
      <c r="EY18">
        <v>3.8995125609298797E-2</v>
      </c>
      <c r="EZ18" t="e">
        <v>#VALUE!</v>
      </c>
      <c r="FA18">
        <v>0.36916130213259302</v>
      </c>
      <c r="FB18">
        <v>0.37341752937247602</v>
      </c>
      <c r="FC18">
        <v>0.37107990285550502</v>
      </c>
      <c r="FD18">
        <v>0.41694788151481099</v>
      </c>
      <c r="FE18">
        <v>0.241484683610345</v>
      </c>
      <c r="FF18">
        <v>0.14949507276443799</v>
      </c>
      <c r="FG18">
        <v>0.21858587085218101</v>
      </c>
      <c r="FH18">
        <v>0.17498076720015701</v>
      </c>
      <c r="FI18">
        <v>0.17397825271841</v>
      </c>
      <c r="FJ18">
        <v>5.0681970634269997E-2</v>
      </c>
      <c r="FK18">
        <v>0.33560118375690301</v>
      </c>
      <c r="FL18">
        <v>0.31573514678648401</v>
      </c>
      <c r="FM18">
        <v>0.28358951925542702</v>
      </c>
      <c r="FN18">
        <v>0.32395950506186699</v>
      </c>
      <c r="FO18">
        <v>0.25340985317135001</v>
      </c>
      <c r="FP18">
        <v>0.11288403453641301</v>
      </c>
      <c r="FQ18">
        <v>0.148759828774401</v>
      </c>
      <c r="FR18">
        <v>0.184031496538096</v>
      </c>
      <c r="FS18">
        <v>0.17397825271841</v>
      </c>
      <c r="FT18">
        <v>0.16098978907356301</v>
      </c>
      <c r="FU18" t="e">
        <v>#VALUE!</v>
      </c>
      <c r="FV18" t="e">
        <v>#VALUE!</v>
      </c>
      <c r="FW18" t="e">
        <v>#VALUE!</v>
      </c>
      <c r="FX18" t="e">
        <v>#VALUE!</v>
      </c>
      <c r="FY18">
        <v>7.1551017366028202E-2</v>
      </c>
      <c r="FZ18">
        <v>3.6611038228025701E-2</v>
      </c>
      <c r="GA18">
        <v>3.0359148729469598E-2</v>
      </c>
      <c r="GB18" t="e">
        <v>#VALUE!</v>
      </c>
      <c r="GC18" t="e">
        <v>#VALUE!</v>
      </c>
      <c r="GD18" t="e">
        <v>#VALUE!</v>
      </c>
      <c r="GE18">
        <v>3.3560118375690298E-2</v>
      </c>
      <c r="GF18">
        <v>5.1610552840098398E-2</v>
      </c>
      <c r="GG18">
        <v>4.5253646689695698E-2</v>
      </c>
      <c r="GH18">
        <v>4.1994750656167999E-2</v>
      </c>
      <c r="GI18" t="e">
        <v>#VALUE!</v>
      </c>
      <c r="GJ18" t="e">
        <v>#VALUE!</v>
      </c>
      <c r="GK18" t="e">
        <v>#VALUE!</v>
      </c>
      <c r="GL18" t="e">
        <v>#VALUE!</v>
      </c>
      <c r="GM18" t="e">
        <v>#VALUE!</v>
      </c>
      <c r="GN18" t="e">
        <v>#VALUE!</v>
      </c>
      <c r="GO18" t="e">
        <v>#VALUE!</v>
      </c>
      <c r="GP18" t="e">
        <v>#VALUE!</v>
      </c>
      <c r="GQ18" t="e">
        <v>#VALUE!</v>
      </c>
      <c r="GR18" t="e">
        <v>#VALUE!</v>
      </c>
      <c r="GS18" t="e">
        <v>#VALUE!</v>
      </c>
      <c r="GT18" t="e">
        <v>#VALUE!</v>
      </c>
      <c r="GU18" t="e">
        <v>#VALUE!</v>
      </c>
      <c r="GV18" t="e">
        <v>#VALUE!</v>
      </c>
      <c r="GW18" t="e">
        <v>#VALUE!</v>
      </c>
      <c r="GX18" t="e">
        <v>#VALUE!</v>
      </c>
      <c r="GY18" t="e">
        <v>#VALUE!</v>
      </c>
      <c r="GZ18" t="e">
        <v>#VALUE!</v>
      </c>
      <c r="HA18" t="e">
        <v>#VALUE!</v>
      </c>
      <c r="HB18" t="e">
        <v>#VALUE!</v>
      </c>
      <c r="HC18" t="e">
        <v>#VALUE!</v>
      </c>
      <c r="HD18">
        <v>4.2712877932696701E-2</v>
      </c>
      <c r="HE18">
        <v>3.9466893348310501E-2</v>
      </c>
      <c r="HF18" t="e">
        <v>#VALUE!</v>
      </c>
      <c r="HG18" t="e">
        <v>#VALUE!</v>
      </c>
      <c r="HH18" t="e">
        <v>#VALUE!</v>
      </c>
      <c r="HI18">
        <v>5.86081703633646</v>
      </c>
      <c r="HJ18">
        <v>5.4767904307963198</v>
      </c>
      <c r="HK18">
        <v>5.9583968141432697</v>
      </c>
      <c r="HL18">
        <v>6.61417322834646</v>
      </c>
      <c r="HM18">
        <v>5.1218603264515199</v>
      </c>
      <c r="HN18">
        <v>0.54001281386337996</v>
      </c>
      <c r="HO18">
        <v>0.61629071920823297</v>
      </c>
      <c r="HP18">
        <v>0.56416212873154004</v>
      </c>
      <c r="HQ18">
        <v>0.62392200974878098</v>
      </c>
      <c r="HR18">
        <v>0.31601699336662398</v>
      </c>
      <c r="HS18">
        <v>0.53086005430637295</v>
      </c>
      <c r="HT18">
        <v>0.54039284738455895</v>
      </c>
      <c r="HU18">
        <v>0.51589157226253102</v>
      </c>
      <c r="HV18">
        <v>0.54593175853018405</v>
      </c>
      <c r="HW18">
        <v>0.50681970634270002</v>
      </c>
      <c r="HX18">
        <v>18.253968253968253</v>
      </c>
      <c r="HY18">
        <v>15.819209039548024</v>
      </c>
      <c r="HZ18">
        <v>16.76300578034682</v>
      </c>
      <c r="IA18">
        <v>21.518987341772153</v>
      </c>
      <c r="IB18">
        <v>13.793103448275861</v>
      </c>
    </row>
    <row r="19" spans="1:236" x14ac:dyDescent="0.3">
      <c r="A19" t="s">
        <v>36</v>
      </c>
      <c r="B19">
        <v>3.5927275161644801</v>
      </c>
      <c r="C19">
        <v>3.1291926926054598</v>
      </c>
      <c r="D19">
        <v>4.3189179973859204</v>
      </c>
      <c r="E19">
        <v>3.6890203734534301</v>
      </c>
      <c r="F19">
        <v>2.89733124563557</v>
      </c>
      <c r="G19" t="e">
        <v>#VALUE!</v>
      </c>
      <c r="H19" t="e">
        <v>#VALUE!</v>
      </c>
      <c r="I19" t="e">
        <v>#VALUE!</v>
      </c>
      <c r="J19" t="e">
        <v>#VALUE!</v>
      </c>
      <c r="K19" t="e">
        <v>#VALUE!</v>
      </c>
      <c r="L19">
        <v>9.2391304347826093</v>
      </c>
      <c r="M19">
        <v>6.3106796116504897</v>
      </c>
      <c r="N19">
        <v>4.9645390070922</v>
      </c>
      <c r="O19" t="e">
        <v>#VALUE!</v>
      </c>
      <c r="P19" t="e">
        <v>#VALUE!</v>
      </c>
      <c r="Q19">
        <v>2.4691358024691401</v>
      </c>
      <c r="R19">
        <v>1.73575129533679</v>
      </c>
      <c r="S19">
        <v>1.8282442748091601</v>
      </c>
      <c r="T19">
        <v>1.89956331877729</v>
      </c>
      <c r="U19">
        <v>1.80838323353293</v>
      </c>
      <c r="V19">
        <v>105.98369565217401</v>
      </c>
      <c r="W19">
        <v>64.990291262135898</v>
      </c>
      <c r="X19">
        <v>71.241134751773004</v>
      </c>
      <c r="Y19">
        <v>66.227091633466102</v>
      </c>
      <c r="Z19">
        <v>23.045685279187801</v>
      </c>
      <c r="AA19">
        <v>9.2391304347826093</v>
      </c>
      <c r="AB19">
        <v>6.3106796116504897</v>
      </c>
      <c r="AC19">
        <v>7.8014184397163104</v>
      </c>
      <c r="AD19">
        <v>7.17131474103586</v>
      </c>
      <c r="AE19" t="e">
        <v>#VALUE!</v>
      </c>
      <c r="AF19">
        <v>7.0652173913043503</v>
      </c>
      <c r="AG19">
        <v>7.7669902912621396</v>
      </c>
      <c r="AH19">
        <v>10.6382978723404</v>
      </c>
      <c r="AI19">
        <v>7.9681274900398398</v>
      </c>
      <c r="AJ19" t="e">
        <v>#VALUE!</v>
      </c>
      <c r="AK19">
        <v>0.25765157370869102</v>
      </c>
      <c r="AL19">
        <v>0.37174721189591098</v>
      </c>
      <c r="AM19">
        <v>0.34531680809486798</v>
      </c>
      <c r="AN19">
        <v>0.36669456734026901</v>
      </c>
      <c r="AO19">
        <v>0.30295047418335103</v>
      </c>
      <c r="AP19">
        <v>10</v>
      </c>
      <c r="AQ19">
        <v>0</v>
      </c>
      <c r="AR19">
        <v>10.4</v>
      </c>
      <c r="AS19">
        <v>8.9887639999999998</v>
      </c>
      <c r="AT19">
        <v>13.186813000000001</v>
      </c>
      <c r="AU19">
        <v>75</v>
      </c>
      <c r="AV19">
        <v>66.666669999999996</v>
      </c>
      <c r="AW19">
        <v>73.255809999999997</v>
      </c>
      <c r="AX19">
        <v>64.238410000000002</v>
      </c>
      <c r="AY19">
        <v>68.840579999999989</v>
      </c>
      <c r="AZ19">
        <v>25</v>
      </c>
      <c r="BA19">
        <v>33.333332999999996</v>
      </c>
      <c r="BB19">
        <v>26.744185999999999</v>
      </c>
      <c r="BC19">
        <v>35.761589000000001</v>
      </c>
      <c r="BD19">
        <v>30.434782999999999</v>
      </c>
      <c r="BE19">
        <v>70</v>
      </c>
      <c r="BF19">
        <v>81.494659999999996</v>
      </c>
      <c r="BG19">
        <v>65.996650000000002</v>
      </c>
      <c r="BH19">
        <v>80</v>
      </c>
      <c r="BI19">
        <v>70.473879999999994</v>
      </c>
      <c r="BJ19">
        <v>30</v>
      </c>
      <c r="BK19">
        <v>18.505337999999998</v>
      </c>
      <c r="BL19">
        <v>34.003349999999998</v>
      </c>
      <c r="BM19">
        <v>20</v>
      </c>
      <c r="BN19">
        <v>29.526123999999999</v>
      </c>
      <c r="BO19">
        <v>3.6342432502067998</v>
      </c>
      <c r="BP19">
        <v>3.5127417703787498</v>
      </c>
      <c r="BQ19">
        <v>3.7690392697486401</v>
      </c>
      <c r="BR19">
        <v>3.5367425299267898</v>
      </c>
      <c r="BS19">
        <v>2.7133825079030598</v>
      </c>
      <c r="BT19">
        <v>0.48275768547523201</v>
      </c>
      <c r="BU19">
        <v>0.44986800280157302</v>
      </c>
      <c r="BV19">
        <v>0.48986803008806901</v>
      </c>
      <c r="BW19">
        <v>0.44641077763163101</v>
      </c>
      <c r="BX19">
        <v>0.28187565858798702</v>
      </c>
      <c r="BY19">
        <v>1.1689245080888999</v>
      </c>
      <c r="BZ19">
        <v>1.11793545606379</v>
      </c>
      <c r="CA19">
        <v>1.1323179056134101</v>
      </c>
      <c r="CB19">
        <v>1.30734584877835</v>
      </c>
      <c r="CC19">
        <v>0.90094836670179101</v>
      </c>
      <c r="CD19">
        <v>4.2336221743080698</v>
      </c>
      <c r="CE19">
        <v>4.1134637142395301</v>
      </c>
      <c r="CF19">
        <v>4.4409347645688904</v>
      </c>
      <c r="CG19">
        <v>4.4880226394037201</v>
      </c>
      <c r="CH19">
        <v>3.6907270811380402</v>
      </c>
      <c r="CI19">
        <v>0.48004556364671902</v>
      </c>
      <c r="CJ19">
        <v>0.439092721297344</v>
      </c>
      <c r="CK19">
        <v>0.48183740664400199</v>
      </c>
      <c r="CL19">
        <v>0.46235401968990397</v>
      </c>
      <c r="CM19">
        <v>0.35827186512117998</v>
      </c>
      <c r="CN19">
        <v>1.54319732042363</v>
      </c>
      <c r="CO19">
        <v>1.3361349065244299</v>
      </c>
      <c r="CP19">
        <v>1.42945097304387</v>
      </c>
      <c r="CQ19">
        <v>1.7032696932254501</v>
      </c>
      <c r="CR19">
        <v>1.43572181243414</v>
      </c>
      <c r="CS19">
        <v>7.87328966817189</v>
      </c>
      <c r="CT19">
        <v>7.5507785140886803</v>
      </c>
      <c r="CU19">
        <v>7.85127285381588</v>
      </c>
      <c r="CV19">
        <v>8.2346845230977692</v>
      </c>
      <c r="CW19">
        <v>6.7175974710221302</v>
      </c>
      <c r="CX19">
        <v>7.87328966817189</v>
      </c>
      <c r="CY19">
        <v>7.5507785140886803</v>
      </c>
      <c r="CZ19">
        <v>7.8191503600396199</v>
      </c>
      <c r="DA19">
        <v>8.1682543478549707</v>
      </c>
      <c r="DB19">
        <v>6.2565858798735503</v>
      </c>
      <c r="DC19" t="e">
        <v>#VALUE!</v>
      </c>
      <c r="DD19">
        <v>0.113140455794408</v>
      </c>
      <c r="DE19">
        <v>1.3089916213828701</v>
      </c>
      <c r="DF19">
        <v>1.51195078852618</v>
      </c>
      <c r="DG19">
        <v>2.58429926238145</v>
      </c>
      <c r="DH19" t="e">
        <v>#VALUE!</v>
      </c>
      <c r="DI19" t="e">
        <v>#VALUE!</v>
      </c>
      <c r="DJ19" t="e">
        <v>#VALUE!</v>
      </c>
      <c r="DK19" t="e">
        <v>#VALUE!</v>
      </c>
      <c r="DL19" t="e">
        <v>#VALUE!</v>
      </c>
      <c r="DM19">
        <v>3.2057280013018201</v>
      </c>
      <c r="DN19">
        <v>3.3107052421744498</v>
      </c>
      <c r="DO19">
        <v>3.6914099097893298</v>
      </c>
      <c r="DP19">
        <v>3.5925438771307499</v>
      </c>
      <c r="DQ19">
        <v>2.6527924130663898</v>
      </c>
      <c r="DR19">
        <v>1.0875608532335299</v>
      </c>
      <c r="DS19">
        <v>1.0209579225257299</v>
      </c>
      <c r="DT19">
        <v>0.82715421473887096</v>
      </c>
      <c r="DU19">
        <v>0.93002245339923195</v>
      </c>
      <c r="DV19">
        <v>0.66385669125395197</v>
      </c>
      <c r="DW19">
        <v>0.49360617278928198</v>
      </c>
      <c r="DX19">
        <v>0.50105058994666196</v>
      </c>
      <c r="DY19">
        <v>0.63174237759991403</v>
      </c>
      <c r="DZ19">
        <v>0.55004185101040304</v>
      </c>
      <c r="EA19">
        <v>0.26080084299262402</v>
      </c>
      <c r="EB19" t="e">
        <v>#VALUE!</v>
      </c>
      <c r="EC19" t="e">
        <v>#VALUE!</v>
      </c>
      <c r="ED19" t="e">
        <v>#VALUE!</v>
      </c>
      <c r="EE19" t="e">
        <v>#VALUE!</v>
      </c>
      <c r="EF19" t="e">
        <v>#VALUE!</v>
      </c>
      <c r="EG19" t="e">
        <v>#VALUE!</v>
      </c>
      <c r="EH19" t="e">
        <v>#VALUE!</v>
      </c>
      <c r="EI19" t="e">
        <v>#VALUE!</v>
      </c>
      <c r="EJ19">
        <v>2.6572070097120901E-2</v>
      </c>
      <c r="EK19" t="e">
        <v>#VALUE!</v>
      </c>
      <c r="EL19">
        <v>1.0116214420351799</v>
      </c>
      <c r="EM19">
        <v>0.95361241312429301</v>
      </c>
      <c r="EN19">
        <v>0.99847418154562695</v>
      </c>
      <c r="EO19">
        <v>1.29937422774921</v>
      </c>
      <c r="EP19">
        <v>0.90094836670179101</v>
      </c>
      <c r="EQ19">
        <v>0.73498501552689699</v>
      </c>
      <c r="ER19">
        <v>0.75157588491999305</v>
      </c>
      <c r="ES19">
        <v>0.83518483818293798</v>
      </c>
      <c r="ET19">
        <v>0.91673641835067199</v>
      </c>
      <c r="EU19">
        <v>0.65068493150684903</v>
      </c>
      <c r="EV19" t="e">
        <v>#VALUE!</v>
      </c>
      <c r="EW19" t="e">
        <v>#VALUE!</v>
      </c>
      <c r="EX19" t="e">
        <v>#VALUE!</v>
      </c>
      <c r="EY19" t="e">
        <v>#VALUE!</v>
      </c>
      <c r="EZ19" t="e">
        <v>#VALUE!</v>
      </c>
      <c r="FA19">
        <v>0.19527277165290299</v>
      </c>
      <c r="FB19">
        <v>0.193955067076127</v>
      </c>
      <c r="FC19">
        <v>0.208796209545734</v>
      </c>
      <c r="FD19">
        <v>0.24712025190322501</v>
      </c>
      <c r="FE19">
        <v>0.139620653319283</v>
      </c>
      <c r="FF19">
        <v>2.9833340113637901E-2</v>
      </c>
      <c r="FG19">
        <v>3.5019664888745201E-2</v>
      </c>
      <c r="FH19">
        <v>4.28299917016891E-2</v>
      </c>
      <c r="FI19">
        <v>5.0486933184529702E-2</v>
      </c>
      <c r="FJ19">
        <v>2.6343519494204399E-2</v>
      </c>
      <c r="FK19">
        <v>0.14645457873967699</v>
      </c>
      <c r="FL19">
        <v>0.156241581811325</v>
      </c>
      <c r="FM19">
        <v>0.14722809647455601</v>
      </c>
      <c r="FN19">
        <v>0.17006124862157401</v>
      </c>
      <c r="FO19">
        <v>0.13171759747102199</v>
      </c>
      <c r="FP19">
        <v>0.23053035542356601</v>
      </c>
      <c r="FQ19">
        <v>0.245137654221217</v>
      </c>
      <c r="FR19">
        <v>0.22485745643386801</v>
      </c>
      <c r="FS19">
        <v>0.23383421685466399</v>
      </c>
      <c r="FT19">
        <v>0.208113804004215</v>
      </c>
      <c r="FU19" t="e">
        <v>#VALUE!</v>
      </c>
      <c r="FV19" t="e">
        <v>#VALUE!</v>
      </c>
      <c r="FW19" t="e">
        <v>#VALUE!</v>
      </c>
      <c r="FX19" t="e">
        <v>#VALUE!</v>
      </c>
      <c r="FY19" t="e">
        <v>#VALUE!</v>
      </c>
      <c r="FZ19" t="e">
        <v>#VALUE!</v>
      </c>
      <c r="GA19" t="e">
        <v>#VALUE!</v>
      </c>
      <c r="GB19" t="e">
        <v>#VALUE!</v>
      </c>
      <c r="GC19" t="e">
        <v>#VALUE!</v>
      </c>
      <c r="GD19" t="e">
        <v>#VALUE!</v>
      </c>
      <c r="GE19">
        <v>5.6954558398763303E-2</v>
      </c>
      <c r="GF19">
        <v>5.6570227897203798E-2</v>
      </c>
      <c r="GG19">
        <v>7.2275610996600403E-2</v>
      </c>
      <c r="GH19">
        <v>7.7059003281650704E-2</v>
      </c>
      <c r="GI19">
        <v>3.1612223393045299E-2</v>
      </c>
      <c r="GJ19" t="e">
        <v>#VALUE!</v>
      </c>
      <c r="GK19" t="e">
        <v>#VALUE!</v>
      </c>
      <c r="GL19" t="e">
        <v>#VALUE!</v>
      </c>
      <c r="GM19" t="e">
        <v>#VALUE!</v>
      </c>
      <c r="GN19" t="e">
        <v>#VALUE!</v>
      </c>
      <c r="GO19" t="e">
        <v>#VALUE!</v>
      </c>
      <c r="GP19" t="e">
        <v>#VALUE!</v>
      </c>
      <c r="GQ19" t="e">
        <v>#VALUE!</v>
      </c>
      <c r="GR19" t="e">
        <v>#VALUE!</v>
      </c>
      <c r="GS19" t="e">
        <v>#VALUE!</v>
      </c>
      <c r="GT19" t="e">
        <v>#VALUE!</v>
      </c>
      <c r="GU19" t="e">
        <v>#VALUE!</v>
      </c>
      <c r="GV19" t="e">
        <v>#VALUE!</v>
      </c>
      <c r="GW19" t="e">
        <v>#VALUE!</v>
      </c>
      <c r="GX19" t="e">
        <v>#VALUE!</v>
      </c>
      <c r="GY19" t="e">
        <v>#VALUE!</v>
      </c>
      <c r="GZ19" t="e">
        <v>#VALUE!</v>
      </c>
      <c r="HA19" t="e">
        <v>#VALUE!</v>
      </c>
      <c r="HB19" t="e">
        <v>#VALUE!</v>
      </c>
      <c r="HC19" t="e">
        <v>#VALUE!</v>
      </c>
      <c r="HD19">
        <v>9.7636385826451302E-2</v>
      </c>
      <c r="HE19">
        <v>9.9671353914121005E-2</v>
      </c>
      <c r="HF19">
        <v>0.16061246888133399</v>
      </c>
      <c r="HG19">
        <v>0.183347283670134</v>
      </c>
      <c r="HH19">
        <v>0.11854583772391999</v>
      </c>
      <c r="HI19">
        <v>4.1495463976241798</v>
      </c>
      <c r="HJ19">
        <v>4.0434243844620399</v>
      </c>
      <c r="HK19">
        <v>4.2749685467248399</v>
      </c>
      <c r="HL19">
        <v>4.3445334608792701</v>
      </c>
      <c r="HM19">
        <v>3.1691253951527898</v>
      </c>
      <c r="HN19">
        <v>0.233242477252078</v>
      </c>
      <c r="HO19">
        <v>0.23436237271698701</v>
      </c>
      <c r="HP19">
        <v>0.265010573654201</v>
      </c>
      <c r="HQ19">
        <v>0.30557880611689098</v>
      </c>
      <c r="HR19">
        <v>0.17913593256058999</v>
      </c>
      <c r="HS19">
        <v>0.50987890376035705</v>
      </c>
      <c r="HT19">
        <v>0.54415171596358003</v>
      </c>
      <c r="HU19">
        <v>0.59158926037958104</v>
      </c>
      <c r="HV19">
        <v>0.643044096350326</v>
      </c>
      <c r="HW19">
        <v>0.48208640674394099</v>
      </c>
      <c r="HX19">
        <v>14.130434782608695</v>
      </c>
      <c r="HY19">
        <v>13.592233009708737</v>
      </c>
      <c r="HZ19">
        <v>17.021276595744681</v>
      </c>
      <c r="IA19">
        <v>13.545816733067728</v>
      </c>
      <c r="IB19">
        <v>8.1218274111675122</v>
      </c>
    </row>
    <row r="20" spans="1:236" x14ac:dyDescent="0.3">
      <c r="A20" s="44" t="s">
        <v>37</v>
      </c>
      <c r="B20">
        <v>2.8539923461114398</v>
      </c>
      <c r="C20">
        <v>2.7215953732878702</v>
      </c>
      <c r="D20">
        <v>3.4093953193872801</v>
      </c>
      <c r="E20">
        <v>3.5566325334167099</v>
      </c>
      <c r="F20">
        <v>2.8532058036799901</v>
      </c>
      <c r="G20" t="e">
        <v>#VALUE!</v>
      </c>
      <c r="H20" t="e">
        <v>#VALUE!</v>
      </c>
      <c r="I20" t="e">
        <v>#VALUE!</v>
      </c>
      <c r="J20" t="e">
        <v>#VALUE!</v>
      </c>
      <c r="K20" t="e">
        <v>#VALUE!</v>
      </c>
      <c r="L20" t="e">
        <v>#VALUE!</v>
      </c>
      <c r="M20" t="e">
        <v>#VALUE!</v>
      </c>
      <c r="N20" t="e">
        <v>#VALUE!</v>
      </c>
      <c r="O20" t="e">
        <v>#VALUE!</v>
      </c>
      <c r="P20" t="e">
        <v>#VALUE!</v>
      </c>
      <c r="Q20">
        <v>1.82758620689655</v>
      </c>
      <c r="R20">
        <v>1.8045977011494301</v>
      </c>
      <c r="S20">
        <v>1.7474747474747501</v>
      </c>
      <c r="T20">
        <v>1.95604395604396</v>
      </c>
      <c r="U20">
        <v>1.63855421686747</v>
      </c>
      <c r="V20">
        <v>84.806451612903203</v>
      </c>
      <c r="W20">
        <v>63.873684210526299</v>
      </c>
      <c r="X20">
        <v>58.155963302752298</v>
      </c>
      <c r="Y20">
        <v>86.757894736842104</v>
      </c>
      <c r="Z20">
        <v>31.645161290322601</v>
      </c>
      <c r="AA20">
        <v>10.752688172042999</v>
      </c>
      <c r="AB20" t="e">
        <v>#VALUE!</v>
      </c>
      <c r="AC20">
        <v>12.8440366972477</v>
      </c>
      <c r="AD20">
        <v>11.578947368421099</v>
      </c>
      <c r="AE20" t="e">
        <v>#VALUE!</v>
      </c>
      <c r="AF20">
        <v>13.9784946236559</v>
      </c>
      <c r="AG20">
        <v>11.578947368421099</v>
      </c>
      <c r="AH20">
        <v>11.0091743119266</v>
      </c>
      <c r="AI20">
        <v>18.947368421052602</v>
      </c>
      <c r="AJ20" t="e">
        <v>#VALUE!</v>
      </c>
      <c r="AK20">
        <v>0.36157024793388398</v>
      </c>
      <c r="AL20">
        <v>0.40898924273085502</v>
      </c>
      <c r="AM20">
        <v>0.44214249621020701</v>
      </c>
      <c r="AN20">
        <v>0.47839923456122502</v>
      </c>
      <c r="AO20">
        <v>0.336900922368989</v>
      </c>
      <c r="AP20">
        <v>0</v>
      </c>
      <c r="AQ20">
        <v>13.333333</v>
      </c>
      <c r="AR20">
        <v>7.6923080000000006</v>
      </c>
      <c r="AS20">
        <v>7.1839079999999997</v>
      </c>
      <c r="AT20">
        <v>11.415525000000001</v>
      </c>
      <c r="AU20">
        <v>84.615380000000002</v>
      </c>
      <c r="AV20">
        <v>62.025319999999994</v>
      </c>
      <c r="AW20">
        <v>68.367350000000002</v>
      </c>
      <c r="AX20">
        <v>53.913040000000002</v>
      </c>
      <c r="AY20">
        <v>76.428569999999993</v>
      </c>
      <c r="AZ20">
        <v>15.384614999999998</v>
      </c>
      <c r="BA20">
        <v>37.974683999999996</v>
      </c>
      <c r="BB20">
        <v>31.632652999999998</v>
      </c>
      <c r="BC20">
        <v>46.086956999999998</v>
      </c>
      <c r="BD20">
        <v>23.571428999999998</v>
      </c>
      <c r="BE20">
        <v>0</v>
      </c>
      <c r="BF20">
        <v>73.268920000000008</v>
      </c>
      <c r="BG20">
        <v>77.249219999999994</v>
      </c>
      <c r="BH20">
        <v>81.683669999999992</v>
      </c>
      <c r="BI20">
        <v>89.468859999999992</v>
      </c>
      <c r="BJ20">
        <v>100</v>
      </c>
      <c r="BK20">
        <v>26.731079000000001</v>
      </c>
      <c r="BL20">
        <v>22.750776000000002</v>
      </c>
      <c r="BM20">
        <v>18.316326999999998</v>
      </c>
      <c r="BN20">
        <v>10.531136</v>
      </c>
      <c r="BO20">
        <v>4.70471763085399</v>
      </c>
      <c r="BP20">
        <v>4.8524869528171299</v>
      </c>
      <c r="BQ20">
        <v>5.0235809331312096</v>
      </c>
      <c r="BR20">
        <v>4.9878320194687698</v>
      </c>
      <c r="BS20">
        <v>3.9647486595862702</v>
      </c>
      <c r="BT20">
        <v>0.65426997245179097</v>
      </c>
      <c r="BU20">
        <v>0.67312812866119898</v>
      </c>
      <c r="BV20">
        <v>0.56846892369883795</v>
      </c>
      <c r="BW20">
        <v>0.64063897497764</v>
      </c>
      <c r="BX20">
        <v>0.39852913987551097</v>
      </c>
      <c r="BY20">
        <v>0.99431818181818199</v>
      </c>
      <c r="BZ20">
        <v>1.24400894663968</v>
      </c>
      <c r="CA20">
        <v>1.30537308404918</v>
      </c>
      <c r="CB20">
        <v>1.2022380764190801</v>
      </c>
      <c r="CC20">
        <v>1.16271903695639</v>
      </c>
      <c r="CD20">
        <v>5.6129476584021996</v>
      </c>
      <c r="CE20">
        <v>5.8408776227500301</v>
      </c>
      <c r="CF20">
        <v>6.3668519454269799</v>
      </c>
      <c r="CG20">
        <v>6.36062982299228</v>
      </c>
      <c r="CH20">
        <v>5.5670823147558499</v>
      </c>
      <c r="CI20">
        <v>0.67148760330578505</v>
      </c>
      <c r="CJ20">
        <v>0.62200447331984199</v>
      </c>
      <c r="CK20">
        <v>0.60215597102913898</v>
      </c>
      <c r="CL20">
        <v>0.71967884851384201</v>
      </c>
      <c r="CM20">
        <v>0.419071879044352</v>
      </c>
      <c r="CN20">
        <v>1.1880165289256199</v>
      </c>
      <c r="CO20">
        <v>1.4868463095111299</v>
      </c>
      <c r="CP20">
        <v>1.6759306046825</v>
      </c>
      <c r="CQ20">
        <v>1.57663747738004</v>
      </c>
      <c r="CR20">
        <v>1.44210028965262</v>
      </c>
      <c r="CS20">
        <v>8.9746900826446296</v>
      </c>
      <c r="CT20">
        <v>9.4024922781978901</v>
      </c>
      <c r="CU20">
        <v>10.0050530570995</v>
      </c>
      <c r="CV20">
        <v>10.2377436196102</v>
      </c>
      <c r="CW20">
        <v>9.0100453994535599</v>
      </c>
      <c r="CX20">
        <v>8.9746900826446296</v>
      </c>
      <c r="CY20">
        <v>9.4024922781978901</v>
      </c>
      <c r="CZ20">
        <v>9.9545224861040893</v>
      </c>
      <c r="DA20">
        <v>10.150383759385999</v>
      </c>
      <c r="DB20">
        <v>8.5252367550689208</v>
      </c>
      <c r="DC20" t="e">
        <v>#VALUE!</v>
      </c>
      <c r="DD20">
        <v>0.187453402918309</v>
      </c>
      <c r="DE20">
        <v>1.4401212733703901</v>
      </c>
      <c r="DF20">
        <v>1.71391725773239</v>
      </c>
      <c r="DG20">
        <v>3.4758314673678599</v>
      </c>
      <c r="DH20" t="e">
        <v>#VALUE!</v>
      </c>
      <c r="DI20" t="e">
        <v>#VALUE!</v>
      </c>
      <c r="DJ20" t="e">
        <v>#VALUE!</v>
      </c>
      <c r="DK20" t="e">
        <v>#VALUE!</v>
      </c>
      <c r="DL20" t="e">
        <v>#VALUE!</v>
      </c>
      <c r="DM20">
        <v>3.3143939393939399</v>
      </c>
      <c r="DN20">
        <v>4.2091809564383897</v>
      </c>
      <c r="DO20">
        <v>4.09718713154792</v>
      </c>
      <c r="DP20">
        <v>4.0143935769702797</v>
      </c>
      <c r="DQ20">
        <v>3.20055876250539</v>
      </c>
      <c r="DR20">
        <v>1.5237603305785099</v>
      </c>
      <c r="DS20">
        <v>1.7126424539354601</v>
      </c>
      <c r="DT20">
        <v>1.8106787940037099</v>
      </c>
      <c r="DU20">
        <v>1.82623707802068</v>
      </c>
      <c r="DV20">
        <v>1.42566609831755</v>
      </c>
      <c r="DW20">
        <v>0.47348484848484901</v>
      </c>
      <c r="DX20">
        <v>0.51549685802534895</v>
      </c>
      <c r="DY20">
        <v>0.46740778170793301</v>
      </c>
      <c r="DZ20">
        <v>0.34527944755288398</v>
      </c>
      <c r="EA20">
        <v>0.38209494854043802</v>
      </c>
      <c r="EB20" t="e">
        <v>#VALUE!</v>
      </c>
      <c r="EC20" t="e">
        <v>#VALUE!</v>
      </c>
      <c r="ED20" t="e">
        <v>#VALUE!</v>
      </c>
      <c r="EE20" t="e">
        <v>#VALUE!</v>
      </c>
      <c r="EF20" t="e">
        <v>#VALUE!</v>
      </c>
      <c r="EG20" t="e">
        <v>#VALUE!</v>
      </c>
      <c r="EH20" t="e">
        <v>#VALUE!</v>
      </c>
      <c r="EI20" t="e">
        <v>#VALUE!</v>
      </c>
      <c r="EJ20" t="e">
        <v>#VALUE!</v>
      </c>
      <c r="EK20" t="e">
        <v>#VALUE!</v>
      </c>
      <c r="EL20">
        <v>1.18371212121212</v>
      </c>
      <c r="EM20">
        <v>1.3888593034401999</v>
      </c>
      <c r="EN20">
        <v>1.4359103924540999</v>
      </c>
      <c r="EO20">
        <v>1.30207791667533</v>
      </c>
      <c r="EP20">
        <v>1.03535405410957</v>
      </c>
      <c r="EQ20">
        <v>0.895316804407713</v>
      </c>
      <c r="ER20">
        <v>0.95856853765044203</v>
      </c>
      <c r="ES20">
        <v>0.84217618325753696</v>
      </c>
      <c r="ET20">
        <v>0.97343844249849198</v>
      </c>
      <c r="EU20">
        <v>0.66558474907044096</v>
      </c>
      <c r="EV20" t="e">
        <v>#VALUE!</v>
      </c>
      <c r="EW20" t="e">
        <v>#VALUE!</v>
      </c>
      <c r="EX20" t="e">
        <v>#VALUE!</v>
      </c>
      <c r="EY20" t="e">
        <v>#VALUE!</v>
      </c>
      <c r="EZ20" t="e">
        <v>#VALUE!</v>
      </c>
      <c r="FA20">
        <v>0.34004820936639102</v>
      </c>
      <c r="FB20">
        <v>0.32378315049526002</v>
      </c>
      <c r="FC20">
        <v>0.349503116051878</v>
      </c>
      <c r="FD20">
        <v>0.41599933440106501</v>
      </c>
      <c r="FE20">
        <v>0.20131884385463999</v>
      </c>
      <c r="FF20" t="e">
        <v>#VALUE!</v>
      </c>
      <c r="FG20" t="e">
        <v>#VALUE!</v>
      </c>
      <c r="FH20" t="e">
        <v>#VALUE!</v>
      </c>
      <c r="FI20" t="e">
        <v>#VALUE!</v>
      </c>
      <c r="FJ20" t="e">
        <v>#VALUE!</v>
      </c>
      <c r="FK20">
        <v>0.16356749311294799</v>
      </c>
      <c r="FL20">
        <v>0.23431675364788601</v>
      </c>
      <c r="FM20">
        <v>0.34529223513558999</v>
      </c>
      <c r="FN20">
        <v>0.34111945420887302</v>
      </c>
      <c r="FO20">
        <v>0.27527270486246602</v>
      </c>
      <c r="FP20">
        <v>0.111914600550964</v>
      </c>
      <c r="FQ20">
        <v>0.13206944296517201</v>
      </c>
      <c r="FR20">
        <v>0.14316995115378101</v>
      </c>
      <c r="FS20">
        <v>0.17055972710443701</v>
      </c>
      <c r="FT20">
        <v>0.15612481768319</v>
      </c>
      <c r="FU20" t="e">
        <v>#VALUE!</v>
      </c>
      <c r="FV20" t="e">
        <v>#VALUE!</v>
      </c>
      <c r="FW20" t="e">
        <v>#VALUE!</v>
      </c>
      <c r="FX20">
        <v>4.1599933440106499E-2</v>
      </c>
      <c r="FY20">
        <v>6.1628217506522302E-2</v>
      </c>
      <c r="FZ20" t="e">
        <v>#VALUE!</v>
      </c>
      <c r="GA20" t="e">
        <v>#VALUE!</v>
      </c>
      <c r="GB20" t="e">
        <v>#VALUE!</v>
      </c>
      <c r="GC20" t="e">
        <v>#VALUE!</v>
      </c>
      <c r="GD20" t="e">
        <v>#VALUE!</v>
      </c>
      <c r="GE20" t="e">
        <v>#VALUE!</v>
      </c>
      <c r="GF20" t="e">
        <v>#VALUE!</v>
      </c>
      <c r="GG20" t="e">
        <v>#VALUE!</v>
      </c>
      <c r="GH20" t="e">
        <v>#VALUE!</v>
      </c>
      <c r="GI20" t="e">
        <v>#VALUE!</v>
      </c>
      <c r="GJ20" t="e">
        <v>#VALUE!</v>
      </c>
      <c r="GK20" t="e">
        <v>#VALUE!</v>
      </c>
      <c r="GL20" t="e">
        <v>#VALUE!</v>
      </c>
      <c r="GM20" t="e">
        <v>#VALUE!</v>
      </c>
      <c r="GN20" t="e">
        <v>#VALUE!</v>
      </c>
      <c r="GO20" t="e">
        <v>#VALUE!</v>
      </c>
      <c r="GP20" t="e">
        <v>#VALUE!</v>
      </c>
      <c r="GQ20" t="e">
        <v>#VALUE!</v>
      </c>
      <c r="GR20" t="e">
        <v>#VALUE!</v>
      </c>
      <c r="GS20" t="e">
        <v>#VALUE!</v>
      </c>
      <c r="GT20" t="e">
        <v>#VALUE!</v>
      </c>
      <c r="GU20" t="e">
        <v>#VALUE!</v>
      </c>
      <c r="GV20" t="e">
        <v>#VALUE!</v>
      </c>
      <c r="GW20" t="e">
        <v>#VALUE!</v>
      </c>
      <c r="GX20" t="e">
        <v>#VALUE!</v>
      </c>
      <c r="GY20" t="e">
        <v>#VALUE!</v>
      </c>
      <c r="GZ20" t="e">
        <v>#VALUE!</v>
      </c>
      <c r="HA20" t="e">
        <v>#VALUE!</v>
      </c>
      <c r="HB20" t="e">
        <v>#VALUE!</v>
      </c>
      <c r="HC20" t="e">
        <v>#VALUE!</v>
      </c>
      <c r="HD20">
        <v>0.26687327823691498</v>
      </c>
      <c r="HE20">
        <v>0.24709766748322501</v>
      </c>
      <c r="HF20" t="e">
        <v>#VALUE!</v>
      </c>
      <c r="HG20" t="e">
        <v>#VALUE!</v>
      </c>
      <c r="HH20" t="e">
        <v>#VALUE!</v>
      </c>
      <c r="HI20">
        <v>3.8567493112947702</v>
      </c>
      <c r="HJ20">
        <v>4.6863350729577196</v>
      </c>
      <c r="HK20">
        <v>4.5014316995115404</v>
      </c>
      <c r="HL20">
        <v>4.6591925452919298</v>
      </c>
      <c r="HM20">
        <v>3.8168409375706198</v>
      </c>
      <c r="HN20">
        <v>0.352961432506887</v>
      </c>
      <c r="HO20">
        <v>0.36212589200127798</v>
      </c>
      <c r="HP20">
        <v>0.35792487788445299</v>
      </c>
      <c r="HQ20">
        <v>0.43679930112111798</v>
      </c>
      <c r="HR20">
        <v>0.21364448735594399</v>
      </c>
      <c r="HS20">
        <v>0.54235537190082606</v>
      </c>
      <c r="HT20">
        <v>0.60496325487272296</v>
      </c>
      <c r="HU20">
        <v>0.49688394812194697</v>
      </c>
      <c r="HV20">
        <v>0.54079913472138397</v>
      </c>
      <c r="HW20">
        <v>0.45194026171449703</v>
      </c>
      <c r="HX20">
        <v>19.35483870967742</v>
      </c>
      <c r="HY20">
        <v>16.842105263157894</v>
      </c>
      <c r="HZ20">
        <v>22.018348623853214</v>
      </c>
      <c r="IA20">
        <v>22.105263157894736</v>
      </c>
      <c r="IB20">
        <v>12.903225806451612</v>
      </c>
    </row>
    <row r="21" spans="1:236" x14ac:dyDescent="0.3">
      <c r="A21" t="s">
        <v>38</v>
      </c>
      <c r="B21">
        <v>3.2725217816688201</v>
      </c>
      <c r="C21">
        <v>3.61317919262458</v>
      </c>
      <c r="D21">
        <v>3.9234010667272901</v>
      </c>
      <c r="E21">
        <v>3.07568695381718</v>
      </c>
      <c r="F21">
        <v>2.9058284562332299</v>
      </c>
      <c r="G21" t="e">
        <v>#VALUE!</v>
      </c>
      <c r="H21" t="e">
        <v>#VALUE!</v>
      </c>
      <c r="I21" t="e">
        <v>#VALUE!</v>
      </c>
      <c r="J21" t="e">
        <v>#VALUE!</v>
      </c>
      <c r="K21" t="e">
        <v>#VALUE!</v>
      </c>
      <c r="L21">
        <v>20.873786407767</v>
      </c>
      <c r="M21">
        <v>14.090909090909101</v>
      </c>
      <c r="N21">
        <v>11.1111111111111</v>
      </c>
      <c r="O21">
        <v>16.2162162162162</v>
      </c>
      <c r="P21">
        <v>11.538461538461499</v>
      </c>
      <c r="Q21">
        <v>2.5367231638418102</v>
      </c>
      <c r="R21">
        <v>1.9178082191780801</v>
      </c>
      <c r="S21">
        <v>1.63675213675214</v>
      </c>
      <c r="T21">
        <v>1.64406779661017</v>
      </c>
      <c r="U21">
        <v>1.6125</v>
      </c>
      <c r="V21">
        <v>153.252427184466</v>
      </c>
      <c r="W21">
        <v>92.046875</v>
      </c>
      <c r="X21">
        <v>81.866171003717497</v>
      </c>
      <c r="Y21">
        <v>68.979695431472095</v>
      </c>
      <c r="Z21">
        <v>26.461538461538499</v>
      </c>
      <c r="AA21">
        <v>16.019417475728201</v>
      </c>
      <c r="AB21">
        <v>13.671875</v>
      </c>
      <c r="AC21">
        <v>11.8959107806691</v>
      </c>
      <c r="AD21">
        <v>12.690355329949201</v>
      </c>
      <c r="AE21">
        <v>5.4945054945054901</v>
      </c>
      <c r="AF21">
        <v>18.446601941747598</v>
      </c>
      <c r="AG21">
        <v>16.796875</v>
      </c>
      <c r="AH21">
        <v>14.869888475836399</v>
      </c>
      <c r="AI21">
        <v>13.197969543147201</v>
      </c>
      <c r="AJ21">
        <v>9.3406593406593394</v>
      </c>
      <c r="AK21">
        <v>0.61646144707903205</v>
      </c>
      <c r="AL21">
        <v>0.64529592115190104</v>
      </c>
      <c r="AM21">
        <v>0.70220440881763502</v>
      </c>
      <c r="AN21">
        <v>0.643611911623439</v>
      </c>
      <c r="AO21">
        <v>0.63922270519048796</v>
      </c>
      <c r="AP21">
        <v>0</v>
      </c>
      <c r="AQ21">
        <v>13.636364</v>
      </c>
      <c r="AR21">
        <v>32.631579000000002</v>
      </c>
      <c r="AS21">
        <v>34.615384999999996</v>
      </c>
      <c r="AT21">
        <v>32.167832000000004</v>
      </c>
      <c r="AU21">
        <v>100</v>
      </c>
      <c r="AV21">
        <v>75</v>
      </c>
      <c r="AW21">
        <v>63.265309999999999</v>
      </c>
      <c r="AX21">
        <v>66.176469999999995</v>
      </c>
      <c r="AY21">
        <v>60.975610000000003</v>
      </c>
      <c r="AZ21">
        <v>0</v>
      </c>
      <c r="BA21">
        <v>25</v>
      </c>
      <c r="BB21">
        <v>36.734694000000005</v>
      </c>
      <c r="BC21">
        <v>32.352941000000001</v>
      </c>
      <c r="BD21">
        <v>35.365853999999999</v>
      </c>
      <c r="BE21" t="e">
        <v>#VALUE!</v>
      </c>
      <c r="BF21">
        <v>71.078429999999997</v>
      </c>
      <c r="BG21">
        <v>50.904700000000005</v>
      </c>
      <c r="BH21">
        <v>42.953019999999995</v>
      </c>
      <c r="BI21">
        <v>54.945049999999995</v>
      </c>
      <c r="BJ21" t="e">
        <v>#VALUE!</v>
      </c>
      <c r="BK21">
        <v>28.921569000000002</v>
      </c>
      <c r="BL21">
        <v>49.095295999999998</v>
      </c>
      <c r="BM21">
        <v>57.046980000000005</v>
      </c>
      <c r="BN21">
        <v>45.054945000000004</v>
      </c>
      <c r="BO21">
        <v>4.2221187651506602</v>
      </c>
      <c r="BP21">
        <v>4.5780695699632403</v>
      </c>
      <c r="BQ21">
        <v>4.7038076152304598</v>
      </c>
      <c r="BR21">
        <v>4.7326288824847902</v>
      </c>
      <c r="BS21">
        <v>3.8289440040910301</v>
      </c>
      <c r="BT21">
        <v>0.87332038336196205</v>
      </c>
      <c r="BU21">
        <v>0.70950447052025001</v>
      </c>
      <c r="BV21">
        <v>0.60280561122244503</v>
      </c>
      <c r="BW21">
        <v>0.65962215818123604</v>
      </c>
      <c r="BX21">
        <v>0.47302480184096102</v>
      </c>
      <c r="BY21">
        <v>1.41272414955612</v>
      </c>
      <c r="BZ21">
        <v>1.7368412604138199</v>
      </c>
      <c r="CA21">
        <v>1.75390781563126</v>
      </c>
      <c r="CB21">
        <v>1.53698366954851</v>
      </c>
      <c r="CC21">
        <v>1.18895423165431</v>
      </c>
      <c r="CD21">
        <v>5.8178549068083703</v>
      </c>
      <c r="CE21">
        <v>5.9746055187248199</v>
      </c>
      <c r="CF21">
        <v>6.1979959919839702</v>
      </c>
      <c r="CG21">
        <v>6.15433877681716</v>
      </c>
      <c r="CH21">
        <v>5.4653541293786798</v>
      </c>
      <c r="CI21">
        <v>0.82515933280891296</v>
      </c>
      <c r="CJ21">
        <v>0.68703147824132804</v>
      </c>
      <c r="CK21">
        <v>0.58677354709418805</v>
      </c>
      <c r="CL21">
        <v>0.61479346781940403</v>
      </c>
      <c r="CM21">
        <v>0.415494758373817</v>
      </c>
      <c r="CN21">
        <v>1.64068645550722</v>
      </c>
      <c r="CO21">
        <v>1.75610382522433</v>
      </c>
      <c r="CP21">
        <v>1.9366733466933901</v>
      </c>
      <c r="CQ21">
        <v>1.85718860070445</v>
      </c>
      <c r="CR21">
        <v>1.64919457939146</v>
      </c>
      <c r="CS21">
        <v>9.1987606556324302</v>
      </c>
      <c r="CT21">
        <v>9.3230813682841909</v>
      </c>
      <c r="CU21">
        <v>9.5615230460921801</v>
      </c>
      <c r="CV21">
        <v>9.9135446685878996</v>
      </c>
      <c r="CW21">
        <v>8.67744822296088</v>
      </c>
      <c r="CX21">
        <v>9.1987606556324302</v>
      </c>
      <c r="CY21">
        <v>9.3198709408157701</v>
      </c>
      <c r="CZ21">
        <v>9.4973947895791593</v>
      </c>
      <c r="DA21">
        <v>9.8110790906179997</v>
      </c>
      <c r="DB21">
        <v>8.1468933776527699</v>
      </c>
      <c r="DC21" t="e">
        <v>#VALUE!</v>
      </c>
      <c r="DD21">
        <v>0.13804838114194901</v>
      </c>
      <c r="DE21">
        <v>1.64168336673347</v>
      </c>
      <c r="DF21">
        <v>1.7355107268651899</v>
      </c>
      <c r="DG21">
        <v>3.6659422142674498</v>
      </c>
      <c r="DH21" t="e">
        <v>#VALUE!</v>
      </c>
      <c r="DI21" t="e">
        <v>#VALUE!</v>
      </c>
      <c r="DJ21" t="e">
        <v>#VALUE!</v>
      </c>
      <c r="DK21" t="e">
        <v>#VALUE!</v>
      </c>
      <c r="DL21" t="e">
        <v>#VALUE!</v>
      </c>
      <c r="DM21">
        <v>2.8864522964794301</v>
      </c>
      <c r="DN21">
        <v>3.99698219817969</v>
      </c>
      <c r="DO21">
        <v>3.9535070140280602</v>
      </c>
      <c r="DP21">
        <v>4.2459173871277596</v>
      </c>
      <c r="DQ21">
        <v>3.48695985681411</v>
      </c>
      <c r="DR21">
        <v>1.44483151659148</v>
      </c>
      <c r="DS21">
        <v>1.5827407419297901</v>
      </c>
      <c r="DT21">
        <v>1.6</v>
      </c>
      <c r="DU21">
        <v>1.5113672750560401</v>
      </c>
      <c r="DV21">
        <v>1.19215034518026</v>
      </c>
      <c r="DW21">
        <v>0.69030839126037502</v>
      </c>
      <c r="DX21">
        <v>0.558614379504631</v>
      </c>
      <c r="DY21">
        <v>0.51943887775551101</v>
      </c>
      <c r="DZ21">
        <v>0.33941722702529598</v>
      </c>
      <c r="EA21">
        <v>0.290846330861672</v>
      </c>
      <c r="EB21" t="e">
        <v>#VALUE!</v>
      </c>
      <c r="EC21" t="e">
        <v>#VALUE!</v>
      </c>
      <c r="ED21" t="e">
        <v>#VALUE!</v>
      </c>
      <c r="EE21" t="e">
        <v>#VALUE!</v>
      </c>
      <c r="EF21" t="e">
        <v>#VALUE!</v>
      </c>
      <c r="EG21" t="e">
        <v>#VALUE!</v>
      </c>
      <c r="EH21" t="e">
        <v>#VALUE!</v>
      </c>
      <c r="EI21" t="e">
        <v>#VALUE!</v>
      </c>
      <c r="EJ21" t="e">
        <v>#VALUE!</v>
      </c>
      <c r="EK21" t="e">
        <v>#VALUE!</v>
      </c>
      <c r="EL21">
        <v>1.3099805750429401</v>
      </c>
      <c r="EM21">
        <v>1.3451691092669</v>
      </c>
      <c r="EN21">
        <v>1.1735470941883801</v>
      </c>
      <c r="EO21">
        <v>1.02785782901057</v>
      </c>
      <c r="EP21">
        <v>0.76706724622858602</v>
      </c>
      <c r="EQ21">
        <v>1.0691753222777001</v>
      </c>
      <c r="ER21">
        <v>1.13649132381977</v>
      </c>
      <c r="ES21">
        <v>1.00040080160321</v>
      </c>
      <c r="ET21">
        <v>1.0886967659302</v>
      </c>
      <c r="EU21">
        <v>0.77026335975453897</v>
      </c>
      <c r="EV21">
        <v>6.1003997367195903E-2</v>
      </c>
      <c r="EW21">
        <v>8.6681541647270294E-2</v>
      </c>
      <c r="EX21">
        <v>7.3747494989979998E-2</v>
      </c>
      <c r="EY21">
        <v>6.0838936919628599E-2</v>
      </c>
      <c r="EZ21">
        <v>7.3510611096906195E-2</v>
      </c>
      <c r="FA21">
        <v>0.42702798157037097</v>
      </c>
      <c r="FB21">
        <v>0.40772428848901199</v>
      </c>
      <c r="FC21">
        <v>0.34949899799599199</v>
      </c>
      <c r="FD21">
        <v>0.37143772014088999</v>
      </c>
      <c r="FE21">
        <v>0.188570698031194</v>
      </c>
      <c r="FF21" t="e">
        <v>#VALUE!</v>
      </c>
      <c r="FG21" t="e">
        <v>#VALUE!</v>
      </c>
      <c r="FH21">
        <v>3.8476953907815602E-2</v>
      </c>
      <c r="FI21">
        <v>4.4828690361831597E-2</v>
      </c>
      <c r="FJ21" t="e">
        <v>#VALUE!</v>
      </c>
      <c r="FK21">
        <v>9.3111364402562194E-2</v>
      </c>
      <c r="FL21">
        <v>8.9891969115687795E-2</v>
      </c>
      <c r="FM21">
        <v>8.9779559118236499E-2</v>
      </c>
      <c r="FN21">
        <v>8.0051232788984905E-2</v>
      </c>
      <c r="FO21">
        <v>6.07261569930964E-2</v>
      </c>
      <c r="FP21">
        <v>0.125218731437928</v>
      </c>
      <c r="FQ21">
        <v>0.12841709873669699</v>
      </c>
      <c r="FR21">
        <v>0.134669338677355</v>
      </c>
      <c r="FS21">
        <v>0.17611271213576701</v>
      </c>
      <c r="FT21">
        <v>0.166197903349527</v>
      </c>
      <c r="FU21" t="e">
        <v>#VALUE!</v>
      </c>
      <c r="FV21" t="e">
        <v>#VALUE!</v>
      </c>
      <c r="FW21" t="e">
        <v>#VALUE!</v>
      </c>
      <c r="FX21" t="e">
        <v>#VALUE!</v>
      </c>
      <c r="FY21" t="e">
        <v>#VALUE!</v>
      </c>
      <c r="FZ21">
        <v>4.8161050553049402E-2</v>
      </c>
      <c r="GA21" t="e">
        <v>#VALUE!</v>
      </c>
      <c r="GB21">
        <v>4.8096192384769497E-2</v>
      </c>
      <c r="GC21">
        <v>4.4828690361831597E-2</v>
      </c>
      <c r="GD21">
        <v>5.1137816415239103E-2</v>
      </c>
      <c r="GE21" t="e">
        <v>#VALUE!</v>
      </c>
      <c r="GF21" t="e">
        <v>#VALUE!</v>
      </c>
      <c r="GG21" t="e">
        <v>#VALUE!</v>
      </c>
      <c r="GH21" t="e">
        <v>#VALUE!</v>
      </c>
      <c r="GI21" t="e">
        <v>#VALUE!</v>
      </c>
      <c r="GJ21" t="e">
        <v>#VALUE!</v>
      </c>
      <c r="GK21" t="e">
        <v>#VALUE!</v>
      </c>
      <c r="GL21" t="e">
        <v>#VALUE!</v>
      </c>
      <c r="GM21" t="e">
        <v>#VALUE!</v>
      </c>
      <c r="GN21" t="e">
        <v>#VALUE!</v>
      </c>
      <c r="GO21">
        <v>8.3479154291952296E-2</v>
      </c>
      <c r="GP21">
        <v>0.10273367898935699</v>
      </c>
      <c r="GQ21">
        <v>4.1683366733466898E-2</v>
      </c>
      <c r="GR21">
        <v>6.4040986231187993E-2</v>
      </c>
      <c r="GS21">
        <v>3.8353362311429301E-2</v>
      </c>
      <c r="GT21" t="e">
        <v>#VALUE!</v>
      </c>
      <c r="GU21" t="e">
        <v>#VALUE!</v>
      </c>
      <c r="GV21" t="e">
        <v>#VALUE!</v>
      </c>
      <c r="GW21" t="e">
        <v>#VALUE!</v>
      </c>
      <c r="GX21" t="e">
        <v>#VALUE!</v>
      </c>
      <c r="GY21" t="e">
        <v>#VALUE!</v>
      </c>
      <c r="GZ21" t="e">
        <v>#VALUE!</v>
      </c>
      <c r="HA21" t="e">
        <v>#VALUE!</v>
      </c>
      <c r="HB21" t="e">
        <v>#VALUE!</v>
      </c>
      <c r="HC21" t="e">
        <v>#VALUE!</v>
      </c>
      <c r="HD21">
        <v>0.41418503475622498</v>
      </c>
      <c r="HE21">
        <v>0.48477454773103001</v>
      </c>
      <c r="HF21">
        <v>0.3687374749499</v>
      </c>
      <c r="HG21">
        <v>0.39705411463336499</v>
      </c>
      <c r="HH21">
        <v>0.26527742265405302</v>
      </c>
      <c r="HI21">
        <v>4.5078743317654197</v>
      </c>
      <c r="HJ21">
        <v>5.3453617349150004</v>
      </c>
      <c r="HK21">
        <v>5.5086172344689404</v>
      </c>
      <c r="HL21">
        <v>5.7572846621837996</v>
      </c>
      <c r="HM21">
        <v>4.6663257478905704</v>
      </c>
      <c r="HN21">
        <v>0.58114334334012896</v>
      </c>
      <c r="HO21">
        <v>0.61319164646772695</v>
      </c>
      <c r="HP21">
        <v>0.50340681362725404</v>
      </c>
      <c r="HQ21">
        <v>0.53794428434197905</v>
      </c>
      <c r="HR21">
        <v>0.31002301201738702</v>
      </c>
      <c r="HS21">
        <v>0.65820102422500804</v>
      </c>
      <c r="HT21">
        <v>0.73839831773600695</v>
      </c>
      <c r="HU21">
        <v>0.64448897795591198</v>
      </c>
      <c r="HV21">
        <v>0.69164265129683</v>
      </c>
      <c r="HW21">
        <v>0.540143185885963</v>
      </c>
      <c r="HX21">
        <v>23.78640776699029</v>
      </c>
      <c r="HY21">
        <v>19.53125</v>
      </c>
      <c r="HZ21">
        <v>17.843866171003718</v>
      </c>
      <c r="IA21">
        <v>19.796954314720814</v>
      </c>
      <c r="IB21">
        <v>10.989010989010989</v>
      </c>
    </row>
    <row r="22" spans="1:236" x14ac:dyDescent="0.3">
      <c r="A22" t="s">
        <v>39</v>
      </c>
      <c r="B22">
        <v>3.3272939482241899</v>
      </c>
      <c r="C22">
        <v>3.5751676717063399</v>
      </c>
      <c r="D22">
        <v>3.1723771066566702</v>
      </c>
      <c r="E22">
        <v>3.3238284370339799</v>
      </c>
      <c r="F22">
        <v>2.6435357290375898</v>
      </c>
      <c r="G22" t="e">
        <v>#VALUE!</v>
      </c>
      <c r="H22" t="e">
        <v>#VALUE!</v>
      </c>
      <c r="I22" t="e">
        <v>#VALUE!</v>
      </c>
      <c r="J22" t="e">
        <v>#VALUE!</v>
      </c>
      <c r="K22" t="e">
        <v>#VALUE!</v>
      </c>
      <c r="L22">
        <v>6.1497326203208598</v>
      </c>
      <c r="M22">
        <v>9.4660194174757297</v>
      </c>
      <c r="N22">
        <v>7.8431372549019596</v>
      </c>
      <c r="O22">
        <v>10.8108108108108</v>
      </c>
      <c r="P22">
        <v>16.595744680851102</v>
      </c>
      <c r="Q22">
        <v>2.0815047021943598</v>
      </c>
      <c r="R22">
        <v>1.7371134020618599</v>
      </c>
      <c r="S22">
        <v>1.88</v>
      </c>
      <c r="T22">
        <v>2.01212121212121</v>
      </c>
      <c r="U22">
        <v>1.5833333333333299</v>
      </c>
      <c r="V22">
        <v>107.67112299465199</v>
      </c>
      <c r="W22">
        <v>82.100222717149194</v>
      </c>
      <c r="X22">
        <v>80.797297297297305</v>
      </c>
      <c r="Y22">
        <v>73.624664879356601</v>
      </c>
      <c r="Z22">
        <v>27.451063829787199</v>
      </c>
      <c r="AA22">
        <v>11.497326203208599</v>
      </c>
      <c r="AB22">
        <v>12.026726057906499</v>
      </c>
      <c r="AC22">
        <v>7.8378378378378404</v>
      </c>
      <c r="AD22">
        <v>7.77479892761394</v>
      </c>
      <c r="AE22">
        <v>5.9574468085106398</v>
      </c>
      <c r="AF22">
        <v>13.368983957219299</v>
      </c>
      <c r="AG22">
        <v>11.1358574610245</v>
      </c>
      <c r="AH22">
        <v>14.3243243243243</v>
      </c>
      <c r="AI22">
        <v>11.2600536193029</v>
      </c>
      <c r="AJ22">
        <v>10.2127659574468</v>
      </c>
      <c r="AK22">
        <v>0.59507007331568496</v>
      </c>
      <c r="AL22">
        <v>0.59194888952810598</v>
      </c>
      <c r="AM22">
        <v>0.62459648964761305</v>
      </c>
      <c r="AN22">
        <v>0.63311881778095602</v>
      </c>
      <c r="AO22">
        <v>0.60293932922999605</v>
      </c>
      <c r="AP22">
        <v>12.727273</v>
      </c>
      <c r="AQ22">
        <v>20</v>
      </c>
      <c r="AR22">
        <v>14.615385</v>
      </c>
      <c r="AS22">
        <v>15.302490999999998</v>
      </c>
      <c r="AT22">
        <v>16.888889000000002</v>
      </c>
      <c r="AU22">
        <v>82.608699999999999</v>
      </c>
      <c r="AV22">
        <v>76.923079999999999</v>
      </c>
      <c r="AW22">
        <v>81.818179999999998</v>
      </c>
      <c r="AX22">
        <v>85.046729999999997</v>
      </c>
      <c r="AY22">
        <v>79.084969999999998</v>
      </c>
      <c r="AZ22">
        <v>17.391303999999998</v>
      </c>
      <c r="BA22">
        <v>23.076923000000001</v>
      </c>
      <c r="BB22">
        <v>18.181818</v>
      </c>
      <c r="BC22">
        <v>14.953271000000001</v>
      </c>
      <c r="BD22">
        <v>20.915033000000001</v>
      </c>
      <c r="BE22">
        <v>43.362830000000002</v>
      </c>
      <c r="BF22">
        <v>47.037700000000001</v>
      </c>
      <c r="BG22">
        <v>62.13523</v>
      </c>
      <c r="BH22">
        <v>66.344729999999998</v>
      </c>
      <c r="BI22">
        <v>66.892660000000006</v>
      </c>
      <c r="BJ22">
        <v>56.637170000000005</v>
      </c>
      <c r="BK22">
        <v>52.962297999999997</v>
      </c>
      <c r="BL22">
        <v>37.864768999999995</v>
      </c>
      <c r="BM22">
        <v>33.655275000000003</v>
      </c>
      <c r="BN22">
        <v>33.107345000000002</v>
      </c>
      <c r="BO22">
        <v>4.0739412711612299</v>
      </c>
      <c r="BP22">
        <v>3.8060345480144702</v>
      </c>
      <c r="BQ22">
        <v>4.0133327327597899</v>
      </c>
      <c r="BR22">
        <v>4.02067691574306</v>
      </c>
      <c r="BS22">
        <v>3.3383331978690198</v>
      </c>
      <c r="BT22">
        <v>0.74154886059339198</v>
      </c>
      <c r="BU22">
        <v>0.69035471515298297</v>
      </c>
      <c r="BV22">
        <v>0.65912946864255395</v>
      </c>
      <c r="BW22">
        <v>0.65248480514837304</v>
      </c>
      <c r="BX22">
        <v>0.45959345929051199</v>
      </c>
      <c r="BY22">
        <v>0.93685391029700105</v>
      </c>
      <c r="BZ22">
        <v>0.96286315534495004</v>
      </c>
      <c r="CA22">
        <v>0.94139903607945596</v>
      </c>
      <c r="CB22">
        <v>1.0472530091765</v>
      </c>
      <c r="CC22">
        <v>0.78027442606234798</v>
      </c>
      <c r="CD22">
        <v>4.1487064855008899</v>
      </c>
      <c r="CE22">
        <v>4.2269086945331802</v>
      </c>
      <c r="CF22">
        <v>4.5628575289401399</v>
      </c>
      <c r="CG22">
        <v>4.8966154212847099</v>
      </c>
      <c r="CH22">
        <v>4.0535847550928397</v>
      </c>
      <c r="CI22">
        <v>0.65610290134806304</v>
      </c>
      <c r="CJ22">
        <v>0.594976761085795</v>
      </c>
      <c r="CK22">
        <v>0.61708932030088703</v>
      </c>
      <c r="CL22">
        <v>0.67483017518770105</v>
      </c>
      <c r="CM22">
        <v>0.492104893709776</v>
      </c>
      <c r="CN22">
        <v>1.09401344248037</v>
      </c>
      <c r="CO22">
        <v>1.1309100267966601</v>
      </c>
      <c r="CP22">
        <v>1.18312988904404</v>
      </c>
      <c r="CQ22">
        <v>1.34519127636754</v>
      </c>
      <c r="CR22">
        <v>1.12755565735904</v>
      </c>
      <c r="CS22">
        <v>7.5619673932116198</v>
      </c>
      <c r="CT22">
        <v>7.5999576097981896</v>
      </c>
      <c r="CU22">
        <v>7.9395823010975501</v>
      </c>
      <c r="CV22">
        <v>8.24842092718389</v>
      </c>
      <c r="CW22">
        <v>7.0815815335052497</v>
      </c>
      <c r="CX22">
        <v>7.5619673932116198</v>
      </c>
      <c r="CY22">
        <v>7.5984436740193502</v>
      </c>
      <c r="CZ22">
        <v>7.8825278140624304</v>
      </c>
      <c r="DA22">
        <v>8.1366940769872507</v>
      </c>
      <c r="DB22">
        <v>6.6426771688451796</v>
      </c>
      <c r="DC22" t="e">
        <v>#VALUE!</v>
      </c>
      <c r="DD22">
        <v>0.17107474300940201</v>
      </c>
      <c r="DE22">
        <v>1.0224764650241001</v>
      </c>
      <c r="DF22">
        <v>1.4613872005720401</v>
      </c>
      <c r="DG22">
        <v>2.6275150180660098</v>
      </c>
      <c r="DH22" t="e">
        <v>#VALUE!</v>
      </c>
      <c r="DI22" t="e">
        <v>#VALUE!</v>
      </c>
      <c r="DJ22" t="e">
        <v>#VALUE!</v>
      </c>
      <c r="DK22" t="e">
        <v>#VALUE!</v>
      </c>
      <c r="DL22" t="e">
        <v>#VALUE!</v>
      </c>
      <c r="DM22">
        <v>3.96713382210456</v>
      </c>
      <c r="DN22">
        <v>4.0255552359468902</v>
      </c>
      <c r="DO22">
        <v>4.44274281939252</v>
      </c>
      <c r="DP22">
        <v>4.7982957931116701</v>
      </c>
      <c r="DQ22">
        <v>3.8245269216843898</v>
      </c>
      <c r="DR22">
        <v>1.2755861058767</v>
      </c>
      <c r="DS22">
        <v>1.38827910920019</v>
      </c>
      <c r="DT22">
        <v>1.3212618050238001</v>
      </c>
      <c r="DU22">
        <v>1.5939697294720501</v>
      </c>
      <c r="DV22">
        <v>1.1955341111447699</v>
      </c>
      <c r="DW22">
        <v>0.69272259816748905</v>
      </c>
      <c r="DX22">
        <v>0.55864230239353196</v>
      </c>
      <c r="DY22">
        <v>0.451931594672913</v>
      </c>
      <c r="DZ22">
        <v>0.35007746394946998</v>
      </c>
      <c r="EA22">
        <v>0.24826913556529301</v>
      </c>
      <c r="EB22" t="e">
        <v>#VALUE!</v>
      </c>
      <c r="EC22" t="e">
        <v>#VALUE!</v>
      </c>
      <c r="ED22" t="e">
        <v>#VALUE!</v>
      </c>
      <c r="EE22" t="e">
        <v>#VALUE!</v>
      </c>
      <c r="EF22" t="e">
        <v>#VALUE!</v>
      </c>
      <c r="EG22">
        <v>1.52582070080945E-2</v>
      </c>
      <c r="EH22">
        <v>1.6653293567286901E-2</v>
      </c>
      <c r="EI22">
        <v>1.8017206432142701E-2</v>
      </c>
      <c r="EJ22">
        <v>2.0855678703372699E-2</v>
      </c>
      <c r="EK22" t="e">
        <v>#VALUE!</v>
      </c>
      <c r="EL22">
        <v>0.86514033735895701</v>
      </c>
      <c r="EM22">
        <v>0.76302363253750805</v>
      </c>
      <c r="EN22">
        <v>0.62609792351695903</v>
      </c>
      <c r="EO22">
        <v>0.74335597664163999</v>
      </c>
      <c r="EP22">
        <v>0.50688281844580596</v>
      </c>
      <c r="EQ22">
        <v>0.74460050199501104</v>
      </c>
      <c r="ER22">
        <v>0.75999576097981902</v>
      </c>
      <c r="ES22">
        <v>0.83029292974790903</v>
      </c>
      <c r="ET22">
        <v>0.89232511023715899</v>
      </c>
      <c r="EU22">
        <v>0.69308467011977504</v>
      </c>
      <c r="EV22">
        <v>1.9835669110522799E-2</v>
      </c>
      <c r="EW22">
        <v>1.9681165124975399E-2</v>
      </c>
      <c r="EX22" t="e">
        <v>#VALUE!</v>
      </c>
      <c r="EY22">
        <v>2.3835061375283E-2</v>
      </c>
      <c r="EZ22">
        <v>3.5467019366470398E-2</v>
      </c>
      <c r="FA22">
        <v>0.37535189239912398</v>
      </c>
      <c r="FB22">
        <v>0.36637245848031103</v>
      </c>
      <c r="FC22">
        <v>0.420401483416663</v>
      </c>
      <c r="FD22">
        <v>0.43796925277082599</v>
      </c>
      <c r="FE22">
        <v>0.279302777510954</v>
      </c>
      <c r="FF22">
        <v>2.59389519137606E-2</v>
      </c>
      <c r="FG22" t="e">
        <v>#VALUE!</v>
      </c>
      <c r="FH22" t="e">
        <v>#VALUE!</v>
      </c>
      <c r="FI22">
        <v>1.48969133595519E-2</v>
      </c>
      <c r="FJ22" t="e">
        <v>#VALUE!</v>
      </c>
      <c r="FK22">
        <v>0.175469380593087</v>
      </c>
      <c r="FL22">
        <v>0.18772803657668799</v>
      </c>
      <c r="FM22">
        <v>0.21320360944702199</v>
      </c>
      <c r="FN22">
        <v>0.20855678703372699</v>
      </c>
      <c r="FO22">
        <v>0.19950198393639601</v>
      </c>
      <c r="FP22">
        <v>0.13579804237204099</v>
      </c>
      <c r="FQ22">
        <v>0.16047719255749199</v>
      </c>
      <c r="FR22">
        <v>0.16966202723601001</v>
      </c>
      <c r="FS22">
        <v>0.190680491002264</v>
      </c>
      <c r="FT22">
        <v>0.15960158714911701</v>
      </c>
      <c r="FU22" t="e">
        <v>#VALUE!</v>
      </c>
      <c r="FV22" t="e">
        <v>#VALUE!</v>
      </c>
      <c r="FW22">
        <v>2.1020074170833101E-2</v>
      </c>
      <c r="FX22">
        <v>5.5118579430341999E-2</v>
      </c>
      <c r="FY22">
        <v>5.4678321523308503E-2</v>
      </c>
      <c r="FZ22" t="e">
        <v>#VALUE!</v>
      </c>
      <c r="GA22" t="e">
        <v>#VALUE!</v>
      </c>
      <c r="GB22" t="e">
        <v>#VALUE!</v>
      </c>
      <c r="GC22" t="e">
        <v>#VALUE!</v>
      </c>
      <c r="GD22" t="e">
        <v>#VALUE!</v>
      </c>
      <c r="GE22" t="e">
        <v>#VALUE!</v>
      </c>
      <c r="GF22" t="e">
        <v>#VALUE!</v>
      </c>
      <c r="GG22" t="e">
        <v>#VALUE!</v>
      </c>
      <c r="GH22" t="e">
        <v>#VALUE!</v>
      </c>
      <c r="GI22" t="e">
        <v>#VALUE!</v>
      </c>
      <c r="GJ22" t="e">
        <v>#VALUE!</v>
      </c>
      <c r="GK22" t="e">
        <v>#VALUE!</v>
      </c>
      <c r="GL22" t="e">
        <v>#VALUE!</v>
      </c>
      <c r="GM22" t="e">
        <v>#VALUE!</v>
      </c>
      <c r="GN22" t="e">
        <v>#VALUE!</v>
      </c>
      <c r="GO22" t="e">
        <v>#VALUE!</v>
      </c>
      <c r="GP22" t="e">
        <v>#VALUE!</v>
      </c>
      <c r="GQ22" t="e">
        <v>#VALUE!</v>
      </c>
      <c r="GR22">
        <v>1.48969133595519E-2</v>
      </c>
      <c r="GS22" t="e">
        <v>#VALUE!</v>
      </c>
      <c r="GT22" t="e">
        <v>#VALUE!</v>
      </c>
      <c r="GU22" t="e">
        <v>#VALUE!</v>
      </c>
      <c r="GV22" t="e">
        <v>#VALUE!</v>
      </c>
      <c r="GW22" t="e">
        <v>#VALUE!</v>
      </c>
      <c r="GX22" t="e">
        <v>#VALUE!</v>
      </c>
      <c r="GY22" t="e">
        <v>#VALUE!</v>
      </c>
      <c r="GZ22" t="e">
        <v>#VALUE!</v>
      </c>
      <c r="HA22" t="e">
        <v>#VALUE!</v>
      </c>
      <c r="HB22" t="e">
        <v>#VALUE!</v>
      </c>
      <c r="HC22" t="e">
        <v>#VALUE!</v>
      </c>
      <c r="HD22" t="e">
        <v>#VALUE!</v>
      </c>
      <c r="HE22" t="e">
        <v>#VALUE!</v>
      </c>
      <c r="HF22" t="e">
        <v>#VALUE!</v>
      </c>
      <c r="HG22" t="e">
        <v>#VALUE!</v>
      </c>
      <c r="HH22" t="e">
        <v>#VALUE!</v>
      </c>
      <c r="HI22">
        <v>4.46760301197006</v>
      </c>
      <c r="HJ22">
        <v>4.4388597035713699</v>
      </c>
      <c r="HK22">
        <v>4.7415281593922201</v>
      </c>
      <c r="HL22">
        <v>5.07686807293529</v>
      </c>
      <c r="HM22">
        <v>4.0122065658319599</v>
      </c>
      <c r="HN22">
        <v>0.42417815482502602</v>
      </c>
      <c r="HO22">
        <v>0.40270691717257401</v>
      </c>
      <c r="HP22">
        <v>0.44892872693422198</v>
      </c>
      <c r="HQ22">
        <v>0.48861875819330203</v>
      </c>
      <c r="HR22">
        <v>0.31772538182463</v>
      </c>
      <c r="HS22">
        <v>0.321948167870794</v>
      </c>
      <c r="HT22">
        <v>0.34820522913418001</v>
      </c>
      <c r="HU22">
        <v>0.38136420281368699</v>
      </c>
      <c r="HV22">
        <v>0.40817542605172202</v>
      </c>
      <c r="HW22">
        <v>0.36797032592713003</v>
      </c>
      <c r="HX22">
        <v>19.786096256684495</v>
      </c>
      <c r="HY22">
        <v>18.485523385300667</v>
      </c>
      <c r="HZ22">
        <v>19.189189189189189</v>
      </c>
      <c r="IA22">
        <v>15.817694369973189</v>
      </c>
      <c r="IB22">
        <v>14.042553191489363</v>
      </c>
    </row>
    <row r="23" spans="1:236" x14ac:dyDescent="0.3">
      <c r="A23" t="s">
        <v>40</v>
      </c>
      <c r="B23">
        <v>3.1556407077651301</v>
      </c>
      <c r="C23">
        <v>3.7878787878787898</v>
      </c>
      <c r="D23">
        <v>3.71505129546401</v>
      </c>
      <c r="E23">
        <v>3.5086620093355498</v>
      </c>
      <c r="F23">
        <v>2.8986696200281701</v>
      </c>
      <c r="G23" t="e">
        <v>#VALUE!</v>
      </c>
      <c r="H23" t="e">
        <v>#VALUE!</v>
      </c>
      <c r="I23" t="e">
        <v>#VALUE!</v>
      </c>
      <c r="J23" t="e">
        <v>#VALUE!</v>
      </c>
      <c r="K23" t="e">
        <v>#VALUE!</v>
      </c>
      <c r="L23" t="e">
        <v>#VALUE!</v>
      </c>
      <c r="M23">
        <v>12.6315789473684</v>
      </c>
      <c r="N23">
        <v>10.2040816326531</v>
      </c>
      <c r="O23" t="e">
        <v>#VALUE!</v>
      </c>
      <c r="P23" t="e">
        <v>#VALUE!</v>
      </c>
      <c r="Q23">
        <v>2.4146341463414598</v>
      </c>
      <c r="R23">
        <v>2.2727272727272698</v>
      </c>
      <c r="S23">
        <v>1.77647058823529</v>
      </c>
      <c r="T23">
        <v>2.22784810126582</v>
      </c>
      <c r="U23">
        <v>1.81632653061224</v>
      </c>
      <c r="V23">
        <v>107.797872340426</v>
      </c>
      <c r="W23">
        <v>90.787037037036995</v>
      </c>
      <c r="X23">
        <v>88.316326530612201</v>
      </c>
      <c r="Y23">
        <v>59.6593406593407</v>
      </c>
      <c r="Z23">
        <v>28.096774193548399</v>
      </c>
      <c r="AA23">
        <v>11.702127659574501</v>
      </c>
      <c r="AB23">
        <v>12.962962962962999</v>
      </c>
      <c r="AC23" t="e">
        <v>#VALUE!</v>
      </c>
      <c r="AD23" t="e">
        <v>#VALUE!</v>
      </c>
      <c r="AE23" t="e">
        <v>#VALUE!</v>
      </c>
      <c r="AF23">
        <v>15.9574468085106</v>
      </c>
      <c r="AG23">
        <v>12.962962962962999</v>
      </c>
      <c r="AH23">
        <v>13.265306122448999</v>
      </c>
      <c r="AI23">
        <v>12.0879120879121</v>
      </c>
      <c r="AJ23" t="e">
        <v>#VALUE!</v>
      </c>
      <c r="AK23">
        <v>0.47513760173119401</v>
      </c>
      <c r="AL23">
        <v>0.52949721193945898</v>
      </c>
      <c r="AM23" t="s">
        <v>736</v>
      </c>
      <c r="AN23">
        <v>0.38549964004551701</v>
      </c>
      <c r="AO23">
        <v>0.60028167063006499</v>
      </c>
      <c r="AP23">
        <v>50</v>
      </c>
      <c r="AQ23">
        <v>0</v>
      </c>
      <c r="AR23">
        <v>21.739129999999999</v>
      </c>
      <c r="AS23">
        <v>27.083333</v>
      </c>
      <c r="AT23">
        <v>38.461537999999997</v>
      </c>
      <c r="AU23">
        <v>0</v>
      </c>
      <c r="AV23">
        <v>100</v>
      </c>
      <c r="AW23">
        <v>93.103449999999995</v>
      </c>
      <c r="AX23">
        <v>77.142859999999999</v>
      </c>
      <c r="AY23">
        <v>84.615380000000002</v>
      </c>
      <c r="AZ23">
        <v>0</v>
      </c>
      <c r="BA23">
        <v>0</v>
      </c>
      <c r="BB23">
        <v>6.8965519999999998</v>
      </c>
      <c r="BC23">
        <v>20</v>
      </c>
      <c r="BD23">
        <v>15.384614999999998</v>
      </c>
      <c r="BE23" t="e">
        <v>#VALUE!</v>
      </c>
      <c r="BF23">
        <v>0</v>
      </c>
      <c r="BG23">
        <v>44.262299999999996</v>
      </c>
      <c r="BH23">
        <v>49.79757</v>
      </c>
      <c r="BI23">
        <v>71.875</v>
      </c>
      <c r="BJ23" t="e">
        <v>#VALUE!</v>
      </c>
      <c r="BK23">
        <v>100</v>
      </c>
      <c r="BL23">
        <v>55.737705000000005</v>
      </c>
      <c r="BM23">
        <v>50.202429000000002</v>
      </c>
      <c r="BN23">
        <v>28.125</v>
      </c>
      <c r="BO23">
        <v>5.2876699440184396</v>
      </c>
      <c r="BP23">
        <v>4.8919919403964203</v>
      </c>
      <c r="BQ23">
        <v>4.9670032413777001</v>
      </c>
      <c r="BR23">
        <v>4.7328208820046003</v>
      </c>
      <c r="BS23">
        <v>4.1788839378477602</v>
      </c>
      <c r="BT23">
        <v>1.3689608129086901</v>
      </c>
      <c r="BU23">
        <v>0.88561923058900704</v>
      </c>
      <c r="BV23">
        <v>0.87680432805540698</v>
      </c>
      <c r="BW23">
        <v>0.55734887717424098</v>
      </c>
      <c r="BX23">
        <v>0.48946043912913001</v>
      </c>
      <c r="BY23">
        <v>1.44893446864562</v>
      </c>
      <c r="BZ23">
        <v>1.54631929150462</v>
      </c>
      <c r="CA23">
        <v>1.37117272578877</v>
      </c>
      <c r="CB23">
        <v>1.24939039966559</v>
      </c>
      <c r="CC23">
        <v>1.2375037517604399</v>
      </c>
      <c r="CD23">
        <v>6.6425177588559103</v>
      </c>
      <c r="CE23">
        <v>6.3352232791340599</v>
      </c>
      <c r="CF23">
        <v>6.8418720705174501</v>
      </c>
      <c r="CG23">
        <v>6.8600357632196198</v>
      </c>
      <c r="CH23">
        <v>5.9012305774247897</v>
      </c>
      <c r="CI23">
        <v>0.785623559298114</v>
      </c>
      <c r="CJ23">
        <v>0.48263905159083498</v>
      </c>
      <c r="CK23">
        <v>0.57365389548305801</v>
      </c>
      <c r="CL23">
        <v>0.45516824969229702</v>
      </c>
      <c r="CM23">
        <v>0.27705307875233798</v>
      </c>
      <c r="CN23">
        <v>1.67944677047561</v>
      </c>
      <c r="CO23">
        <v>1.69157958858535</v>
      </c>
      <c r="CP23">
        <v>1.5577268381409901</v>
      </c>
      <c r="CQ23">
        <v>1.47232995053529</v>
      </c>
      <c r="CR23">
        <v>1.4637637660748499</v>
      </c>
      <c r="CS23">
        <v>10.3354189208261</v>
      </c>
      <c r="CT23">
        <v>9.9526732580478896</v>
      </c>
      <c r="CU23">
        <v>10.4563579973416</v>
      </c>
      <c r="CV23">
        <v>10.278442209888301</v>
      </c>
      <c r="CW23">
        <v>9.1704569067023805</v>
      </c>
      <c r="CX23">
        <v>10.3354189208261</v>
      </c>
      <c r="CY23">
        <v>9.9526732580478896</v>
      </c>
      <c r="CZ23">
        <v>10.3910640580183</v>
      </c>
      <c r="DA23">
        <v>10.1669724344535</v>
      </c>
      <c r="DB23">
        <v>8.6809964675732498</v>
      </c>
      <c r="DC23" t="e">
        <v>#VALUE!</v>
      </c>
      <c r="DD23">
        <v>9.84021367321119E-2</v>
      </c>
      <c r="DE23">
        <v>0.979409089849124</v>
      </c>
      <c r="DF23">
        <v>1.33763730521818</v>
      </c>
      <c r="DG23">
        <v>3.4354581765289902</v>
      </c>
      <c r="DH23" t="e">
        <v>#VALUE!</v>
      </c>
      <c r="DI23" t="e">
        <v>#VALUE!</v>
      </c>
      <c r="DJ23" t="e">
        <v>#VALUE!</v>
      </c>
      <c r="DK23" t="e">
        <v>#VALUE!</v>
      </c>
      <c r="DL23" t="e">
        <v>#VALUE!</v>
      </c>
      <c r="DM23">
        <v>5.0712706402596801</v>
      </c>
      <c r="DN23">
        <v>5.29965793542946</v>
      </c>
      <c r="DO23">
        <v>5.9697315952708498</v>
      </c>
      <c r="DP23">
        <v>5.6106453635540303</v>
      </c>
      <c r="DQ23">
        <v>4.7745480571652896</v>
      </c>
      <c r="DR23">
        <v>2.41802700286964</v>
      </c>
      <c r="DS23">
        <v>2.0758165034440701</v>
      </c>
      <c r="DT23">
        <v>2.0474313830655499</v>
      </c>
      <c r="DU23">
        <v>1.6999140753814399</v>
      </c>
      <c r="DV23">
        <v>1.4499111121372299</v>
      </c>
      <c r="DW23">
        <v>0.55511125746812795</v>
      </c>
      <c r="DX23">
        <v>0.43578089124220998</v>
      </c>
      <c r="DY23">
        <v>0.42441060560128702</v>
      </c>
      <c r="DZ23">
        <v>0.32512017835164098</v>
      </c>
      <c r="EA23">
        <v>0.27243552743979899</v>
      </c>
      <c r="EB23" t="e">
        <v>#VALUE!</v>
      </c>
      <c r="EC23" t="e">
        <v>#VALUE!</v>
      </c>
      <c r="ED23" t="e">
        <v>#VALUE!</v>
      </c>
      <c r="EE23" t="e">
        <v>#VALUE!</v>
      </c>
      <c r="EF23" t="e">
        <v>#VALUE!</v>
      </c>
      <c r="EG23">
        <v>7.9973655736933699E-2</v>
      </c>
      <c r="EH23">
        <v>9.3716320697249403E-2</v>
      </c>
      <c r="EI23">
        <v>9.3277056176107098E-2</v>
      </c>
      <c r="EJ23">
        <v>4.64457397645201E-2</v>
      </c>
      <c r="EK23" t="e">
        <v>#VALUE!</v>
      </c>
      <c r="EL23">
        <v>2.5450439855106599</v>
      </c>
      <c r="EM23">
        <v>2.2117051684550901</v>
      </c>
      <c r="EN23">
        <v>2.1780192617120999</v>
      </c>
      <c r="EO23">
        <v>1.8810524604630601</v>
      </c>
      <c r="EP23">
        <v>1.6946413317018001</v>
      </c>
      <c r="EQ23">
        <v>0.95497953615279696</v>
      </c>
      <c r="ER23">
        <v>0.69818658919450804</v>
      </c>
      <c r="ES23">
        <v>1.08667770445165</v>
      </c>
      <c r="ET23">
        <v>0.93355936926685401</v>
      </c>
      <c r="EU23">
        <v>0.66030983769307094</v>
      </c>
      <c r="EV23" t="e">
        <v>#VALUE!</v>
      </c>
      <c r="EW23" t="e">
        <v>#VALUE!</v>
      </c>
      <c r="EX23" t="e">
        <v>#VALUE!</v>
      </c>
      <c r="EY23" t="e">
        <v>#VALUE!</v>
      </c>
      <c r="EZ23" t="e">
        <v>#VALUE!</v>
      </c>
      <c r="FA23">
        <v>0.43279860751752403</v>
      </c>
      <c r="FB23">
        <v>0.29989222623119799</v>
      </c>
      <c r="FC23">
        <v>0.517687661777394</v>
      </c>
      <c r="FD23">
        <v>0.315831030398737</v>
      </c>
      <c r="FE23">
        <v>0.129291436751091</v>
      </c>
      <c r="FF23">
        <v>0.10819965187938101</v>
      </c>
      <c r="FG23" t="e">
        <v>#VALUE!</v>
      </c>
      <c r="FH23" t="e">
        <v>#VALUE!</v>
      </c>
      <c r="FI23" t="e">
        <v>#VALUE!</v>
      </c>
      <c r="FJ23" t="e">
        <v>#VALUE!</v>
      </c>
      <c r="FK23" t="e">
        <v>#VALUE!</v>
      </c>
      <c r="FL23" t="e">
        <v>#VALUE!</v>
      </c>
      <c r="FM23">
        <v>4.6638528088053501E-2</v>
      </c>
      <c r="FN23">
        <v>4.64457397645201E-2</v>
      </c>
      <c r="FO23" t="e">
        <v>#VALUE!</v>
      </c>
      <c r="FP23">
        <v>0.11760831726019701</v>
      </c>
      <c r="FQ23">
        <v>0.117145400871562</v>
      </c>
      <c r="FR23">
        <v>0.172562553925798</v>
      </c>
      <c r="FS23">
        <v>0.18578295905808001</v>
      </c>
      <c r="FT23">
        <v>0.263200424814721</v>
      </c>
      <c r="FU23" t="e">
        <v>#VALUE!</v>
      </c>
      <c r="FV23" t="e">
        <v>#VALUE!</v>
      </c>
      <c r="FW23" t="e">
        <v>#VALUE!</v>
      </c>
      <c r="FX23" t="e">
        <v>#VALUE!</v>
      </c>
      <c r="FY23" t="e">
        <v>#VALUE!</v>
      </c>
      <c r="FZ23">
        <v>6.1156324975302302E-2</v>
      </c>
      <c r="GA23">
        <v>5.1543976383487199E-2</v>
      </c>
      <c r="GB23" t="e">
        <v>#VALUE!</v>
      </c>
      <c r="GC23" t="e">
        <v>#VALUE!</v>
      </c>
      <c r="GD23" t="e">
        <v>#VALUE!</v>
      </c>
      <c r="GE23">
        <v>0.164651644164275</v>
      </c>
      <c r="GF23">
        <v>0.13120284897614901</v>
      </c>
      <c r="GG23">
        <v>0.19588181796982501</v>
      </c>
      <c r="GH23">
        <v>0.181138385081628</v>
      </c>
      <c r="GI23">
        <v>0.16161429593886401</v>
      </c>
      <c r="GJ23" t="e">
        <v>#VALUE!</v>
      </c>
      <c r="GK23" t="e">
        <v>#VALUE!</v>
      </c>
      <c r="GL23" t="e">
        <v>#VALUE!</v>
      </c>
      <c r="GM23" t="e">
        <v>#VALUE!</v>
      </c>
      <c r="GN23" t="e">
        <v>#VALUE!</v>
      </c>
      <c r="GO23" t="e">
        <v>#VALUE!</v>
      </c>
      <c r="GP23" t="e">
        <v>#VALUE!</v>
      </c>
      <c r="GQ23" t="e">
        <v>#VALUE!</v>
      </c>
      <c r="GR23" t="e">
        <v>#VALUE!</v>
      </c>
      <c r="GS23" t="e">
        <v>#VALUE!</v>
      </c>
      <c r="GT23" t="e">
        <v>#VALUE!</v>
      </c>
      <c r="GU23" t="e">
        <v>#VALUE!</v>
      </c>
      <c r="GV23" t="e">
        <v>#VALUE!</v>
      </c>
      <c r="GW23" t="e">
        <v>#VALUE!</v>
      </c>
      <c r="GX23" t="e">
        <v>#VALUE!</v>
      </c>
      <c r="GY23" t="e">
        <v>#VALUE!</v>
      </c>
      <c r="GZ23" t="e">
        <v>#VALUE!</v>
      </c>
      <c r="HA23" t="e">
        <v>#VALUE!</v>
      </c>
      <c r="HB23" t="e">
        <v>#VALUE!</v>
      </c>
      <c r="HC23" t="e">
        <v>#VALUE!</v>
      </c>
      <c r="HD23" t="e">
        <v>#VALUE!</v>
      </c>
      <c r="HE23" t="e">
        <v>#VALUE!</v>
      </c>
      <c r="HF23">
        <v>0.15390714269057701</v>
      </c>
      <c r="HG23">
        <v>0.17649381110517601</v>
      </c>
      <c r="HH23">
        <v>6.0028167063006503E-2</v>
      </c>
      <c r="HI23">
        <v>5.8851201957002397</v>
      </c>
      <c r="HJ23">
        <v>6.0259594208331402</v>
      </c>
      <c r="HK23">
        <v>6.7346034559149297</v>
      </c>
      <c r="HL23">
        <v>6.3166206079747296</v>
      </c>
      <c r="HM23">
        <v>5.4948860619213598</v>
      </c>
      <c r="HN23">
        <v>0.57392858822976001</v>
      </c>
      <c r="HO23">
        <v>0.36080783468441002</v>
      </c>
      <c r="HP23">
        <v>0.56899004267425302</v>
      </c>
      <c r="HQ23">
        <v>0.37156591811616102</v>
      </c>
      <c r="HR23">
        <v>0.14314409068870801</v>
      </c>
      <c r="HS23">
        <v>0.39045961330385298</v>
      </c>
      <c r="HT23">
        <v>0.33269293847523501</v>
      </c>
      <c r="HU23">
        <v>0.517687661777394</v>
      </c>
      <c r="HV23">
        <v>0.57592717308004904</v>
      </c>
      <c r="HW23">
        <v>0.526400849629441</v>
      </c>
      <c r="HX23">
        <v>18.085106382978726</v>
      </c>
      <c r="HY23">
        <v>19.444444444444446</v>
      </c>
      <c r="HZ23">
        <v>17.346938775510203</v>
      </c>
      <c r="IA23">
        <v>14.285714285714285</v>
      </c>
      <c r="IB23" t="e">
        <v>#VALUE!</v>
      </c>
    </row>
    <row r="24" spans="1:236" x14ac:dyDescent="0.3">
      <c r="A24" t="s">
        <v>41</v>
      </c>
      <c r="B24">
        <v>1.4371945961483199</v>
      </c>
      <c r="C24">
        <v>2.7583171331108098</v>
      </c>
      <c r="D24">
        <v>3.5925115317876202</v>
      </c>
      <c r="E24">
        <v>3.22616008644856</v>
      </c>
      <c r="F24">
        <v>2.61969703974234</v>
      </c>
      <c r="G24" t="e">
        <v>#VALUE!</v>
      </c>
      <c r="H24" t="e">
        <v>#VALUE!</v>
      </c>
      <c r="I24" t="e">
        <v>#VALUE!</v>
      </c>
      <c r="J24" t="e">
        <v>#VALUE!</v>
      </c>
      <c r="K24" t="e">
        <v>#VALUE!</v>
      </c>
      <c r="L24" t="e">
        <v>#VALUE!</v>
      </c>
      <c r="M24" t="e">
        <v>#VALUE!</v>
      </c>
      <c r="N24" t="e">
        <v>#VALUE!</v>
      </c>
      <c r="O24" t="e">
        <v>#VALUE!</v>
      </c>
      <c r="P24" t="e">
        <v>#VALUE!</v>
      </c>
      <c r="Q24">
        <v>1.675</v>
      </c>
      <c r="R24">
        <v>1.81914893617021</v>
      </c>
      <c r="S24">
        <v>1.63106796116505</v>
      </c>
      <c r="T24">
        <v>1.7766990291262099</v>
      </c>
      <c r="U24">
        <v>1.69047619047619</v>
      </c>
      <c r="V24">
        <v>74.261904761904802</v>
      </c>
      <c r="W24">
        <v>78.53</v>
      </c>
      <c r="X24">
        <v>74.663461538461505</v>
      </c>
      <c r="Y24">
        <v>60.215517241379303</v>
      </c>
      <c r="Z24">
        <v>42.989130434782602</v>
      </c>
      <c r="AA24" t="e">
        <v>#VALUE!</v>
      </c>
      <c r="AB24">
        <v>13</v>
      </c>
      <c r="AC24">
        <v>11.538461538461499</v>
      </c>
      <c r="AD24" t="e">
        <v>#VALUE!</v>
      </c>
      <c r="AE24" t="e">
        <v>#VALUE!</v>
      </c>
      <c r="AF24" t="e">
        <v>#VALUE!</v>
      </c>
      <c r="AG24">
        <v>10</v>
      </c>
      <c r="AH24">
        <v>17.307692307692299</v>
      </c>
      <c r="AI24">
        <v>10.3448275862069</v>
      </c>
      <c r="AJ24">
        <v>10.869565217391299</v>
      </c>
      <c r="AK24">
        <v>0.61639437825497601</v>
      </c>
      <c r="AL24">
        <v>0.65125273725222499</v>
      </c>
      <c r="AM24">
        <v>0.56330054490128101</v>
      </c>
      <c r="AN24">
        <v>0.56095051514425398</v>
      </c>
      <c r="AO24">
        <v>0.64866686323238298</v>
      </c>
      <c r="AP24">
        <v>6.25</v>
      </c>
      <c r="AQ24">
        <v>7.3170730000000006</v>
      </c>
      <c r="AR24">
        <v>4.901961</v>
      </c>
      <c r="AS24">
        <v>10.526316</v>
      </c>
      <c r="AT24">
        <v>12.280702</v>
      </c>
      <c r="AU24">
        <v>85.714290000000005</v>
      </c>
      <c r="AV24">
        <v>87.5</v>
      </c>
      <c r="AW24">
        <v>66.071429999999992</v>
      </c>
      <c r="AX24">
        <v>67.105260000000001</v>
      </c>
      <c r="AY24">
        <v>60</v>
      </c>
      <c r="AZ24">
        <v>14.285713999999999</v>
      </c>
      <c r="BA24">
        <v>12.5</v>
      </c>
      <c r="BB24">
        <v>33.928571000000005</v>
      </c>
      <c r="BC24">
        <v>31.578947000000003</v>
      </c>
      <c r="BD24">
        <v>30.588235000000001</v>
      </c>
      <c r="BE24">
        <v>33.333329999999997</v>
      </c>
      <c r="BF24">
        <v>89.436620000000005</v>
      </c>
      <c r="BG24">
        <v>84.491979999999998</v>
      </c>
      <c r="BH24">
        <v>72</v>
      </c>
      <c r="BI24">
        <v>62.38532</v>
      </c>
      <c r="BJ24">
        <v>66.666669999999996</v>
      </c>
      <c r="BK24">
        <v>10.56338</v>
      </c>
      <c r="BL24">
        <v>15.508020999999999</v>
      </c>
      <c r="BM24">
        <v>28.000000000000004</v>
      </c>
      <c r="BN24">
        <v>37.614679000000002</v>
      </c>
      <c r="BO24">
        <v>4.4916886637654301</v>
      </c>
      <c r="BP24">
        <v>4.1919062651082104</v>
      </c>
      <c r="BQ24">
        <v>4.4837591111740096</v>
      </c>
      <c r="BR24">
        <v>4.5496187509689801</v>
      </c>
      <c r="BS24">
        <v>3.89761734271233</v>
      </c>
      <c r="BT24">
        <v>0.58785760148391197</v>
      </c>
      <c r="BU24">
        <v>0.49483832437505298</v>
      </c>
      <c r="BV24">
        <v>0.36232396857971799</v>
      </c>
      <c r="BW24">
        <v>0.34953700441149499</v>
      </c>
      <c r="BX24">
        <v>0.27238392092441999</v>
      </c>
      <c r="BY24">
        <v>1.0530070628522501</v>
      </c>
      <c r="BZ24">
        <v>1.2598469982652201</v>
      </c>
      <c r="CA24">
        <v>1.1152784657844499</v>
      </c>
      <c r="CB24">
        <v>1.1923722005327599</v>
      </c>
      <c r="CC24">
        <v>0.99967707060921296</v>
      </c>
      <c r="CD24">
        <v>5.43340229721053</v>
      </c>
      <c r="CE24">
        <v>5.8328356511105399</v>
      </c>
      <c r="CF24">
        <v>6.5359847144575802</v>
      </c>
      <c r="CG24">
        <v>6.7765077306873804</v>
      </c>
      <c r="CH24">
        <v>5.9278603821799098</v>
      </c>
      <c r="CI24">
        <v>0.46514946136833801</v>
      </c>
      <c r="CJ24">
        <v>0.48915052754315602</v>
      </c>
      <c r="CK24">
        <v>0.393461184629538</v>
      </c>
      <c r="CL24">
        <v>0.40309509379712799</v>
      </c>
      <c r="CM24">
        <v>0.32292939078668398</v>
      </c>
      <c r="CN24">
        <v>1.4325461939074</v>
      </c>
      <c r="CO24">
        <v>1.63808548758638</v>
      </c>
      <c r="CP24">
        <v>1.7634986908215999</v>
      </c>
      <c r="CQ24">
        <v>1.7448661752477099</v>
      </c>
      <c r="CR24">
        <v>1.73539446527105</v>
      </c>
      <c r="CS24">
        <v>9.0832560462295806</v>
      </c>
      <c r="CT24">
        <v>9.4047720615419603</v>
      </c>
      <c r="CU24">
        <v>9.9922156959875501</v>
      </c>
      <c r="CV24">
        <v>10.2408704598949</v>
      </c>
      <c r="CW24">
        <v>9.0420229420271507</v>
      </c>
      <c r="CX24">
        <v>9.0832560462295806</v>
      </c>
      <c r="CY24">
        <v>9.4019281631260103</v>
      </c>
      <c r="CZ24">
        <v>9.8874814238199704</v>
      </c>
      <c r="DA24">
        <v>10.111203506645399</v>
      </c>
      <c r="DB24">
        <v>8.4775985285652098</v>
      </c>
      <c r="DC24" t="e">
        <v>#VALUE!</v>
      </c>
      <c r="DD24">
        <v>0.190541193868555</v>
      </c>
      <c r="DE24">
        <v>2.1116693793786698</v>
      </c>
      <c r="DF24">
        <v>2.31709207763104</v>
      </c>
      <c r="DG24">
        <v>3.9285062409614899</v>
      </c>
      <c r="DH24" t="e">
        <v>#VALUE!</v>
      </c>
      <c r="DI24" t="e">
        <v>#VALUE!</v>
      </c>
      <c r="DJ24" t="e">
        <v>#VALUE!</v>
      </c>
      <c r="DK24" t="e">
        <v>#VALUE!</v>
      </c>
      <c r="DL24" t="e">
        <v>#VALUE!</v>
      </c>
      <c r="DM24">
        <v>4.9996432902903596</v>
      </c>
      <c r="DN24">
        <v>4.9881978215738103</v>
      </c>
      <c r="DO24">
        <v>5.2989880404783802</v>
      </c>
      <c r="DP24">
        <v>5.5728601429155296</v>
      </c>
      <c r="DQ24">
        <v>4.6979206155315003</v>
      </c>
      <c r="DR24">
        <v>0.78190768352714601</v>
      </c>
      <c r="DS24">
        <v>0.98398885191820995</v>
      </c>
      <c r="DT24">
        <v>0.85768876937230198</v>
      </c>
      <c r="DU24">
        <v>0.88229905145804899</v>
      </c>
      <c r="DV24">
        <v>0.89296996756665703</v>
      </c>
      <c r="DW24">
        <v>0.51080830420204004</v>
      </c>
      <c r="DX24">
        <v>0.47208713704746502</v>
      </c>
      <c r="DY24">
        <v>0.49819545679711302</v>
      </c>
      <c r="DZ24">
        <v>0.45383433637298998</v>
      </c>
      <c r="EA24">
        <v>0.32854555410471298</v>
      </c>
      <c r="EB24" t="e">
        <v>#VALUE!</v>
      </c>
      <c r="EC24" t="e">
        <v>#VALUE!</v>
      </c>
      <c r="ED24" t="e">
        <v>#VALUE!</v>
      </c>
      <c r="EE24" t="e">
        <v>#VALUE!</v>
      </c>
      <c r="EF24" t="e">
        <v>#VALUE!</v>
      </c>
      <c r="EG24" t="e">
        <v>#VALUE!</v>
      </c>
      <c r="EH24" t="e">
        <v>#VALUE!</v>
      </c>
      <c r="EI24" t="e">
        <v>#VALUE!</v>
      </c>
      <c r="EJ24">
        <v>3.6645008527011601E-2</v>
      </c>
      <c r="EK24" t="e">
        <v>#VALUE!</v>
      </c>
      <c r="EL24">
        <v>0.89320111293429405</v>
      </c>
      <c r="EM24">
        <v>1.2740664903449599</v>
      </c>
      <c r="EN24">
        <v>1.3983440662373501</v>
      </c>
      <c r="EO24">
        <v>1.6011049879494299</v>
      </c>
      <c r="EP24">
        <v>1.4433539727335301</v>
      </c>
      <c r="EQ24">
        <v>0.81615181565242201</v>
      </c>
      <c r="ER24">
        <v>0.80197935329750003</v>
      </c>
      <c r="ES24">
        <v>0.89448729743118005</v>
      </c>
      <c r="ET24">
        <v>0.83155980888218595</v>
      </c>
      <c r="EU24">
        <v>0.74975780295690997</v>
      </c>
      <c r="EV24">
        <v>4.8512520510808302E-2</v>
      </c>
      <c r="EW24">
        <v>4.26584762392287E-2</v>
      </c>
      <c r="EX24">
        <v>6.5105088104168193E-2</v>
      </c>
      <c r="EY24">
        <v>4.2282702146551797E-2</v>
      </c>
      <c r="EZ24">
        <v>5.0545469862263603E-2</v>
      </c>
      <c r="FA24">
        <v>0.38524648640935999</v>
      </c>
      <c r="FB24">
        <v>0.37539459090521299</v>
      </c>
      <c r="FC24">
        <v>0.367985280588776</v>
      </c>
      <c r="FD24">
        <v>0.29316006821609297</v>
      </c>
      <c r="FE24">
        <v>0.21622228774412799</v>
      </c>
      <c r="FF24" t="e">
        <v>#VALUE!</v>
      </c>
      <c r="FG24" t="e">
        <v>#VALUE!</v>
      </c>
      <c r="FH24" t="e">
        <v>#VALUE!</v>
      </c>
      <c r="FI24" t="e">
        <v>#VALUE!</v>
      </c>
      <c r="FJ24" t="e">
        <v>#VALUE!</v>
      </c>
      <c r="FK24">
        <v>0.117000784761361</v>
      </c>
      <c r="FL24">
        <v>9.9536444558200404E-2</v>
      </c>
      <c r="FM24">
        <v>0.110395584176633</v>
      </c>
      <c r="FN24">
        <v>0.160674268156897</v>
      </c>
      <c r="FO24">
        <v>0.162868736222849</v>
      </c>
      <c r="FP24">
        <v>9.4171363344510206E-2</v>
      </c>
      <c r="FQ24">
        <v>0.12513153030173799</v>
      </c>
      <c r="FR24">
        <v>0.161347392258156</v>
      </c>
      <c r="FS24">
        <v>0.155036574537357</v>
      </c>
      <c r="FT24">
        <v>0.179717226176937</v>
      </c>
      <c r="FU24" t="e">
        <v>#VALUE!</v>
      </c>
      <c r="FV24" t="e">
        <v>#VALUE!</v>
      </c>
      <c r="FW24" t="e">
        <v>#VALUE!</v>
      </c>
      <c r="FX24">
        <v>5.6376936195402502E-2</v>
      </c>
      <c r="FY24">
        <v>8.1434368111424696E-2</v>
      </c>
      <c r="FZ24" t="e">
        <v>#VALUE!</v>
      </c>
      <c r="GA24" t="e">
        <v>#VALUE!</v>
      </c>
      <c r="GB24" t="e">
        <v>#VALUE!</v>
      </c>
      <c r="GC24" t="e">
        <v>#VALUE!</v>
      </c>
      <c r="GD24" t="e">
        <v>#VALUE!</v>
      </c>
      <c r="GE24">
        <v>0.117000784761361</v>
      </c>
      <c r="GF24">
        <v>8.8160850894406007E-2</v>
      </c>
      <c r="GG24">
        <v>0.101903616163046</v>
      </c>
      <c r="GH24">
        <v>7.0471170244253103E-2</v>
      </c>
      <c r="GI24">
        <v>6.7393959816351504E-2</v>
      </c>
      <c r="GJ24" t="e">
        <v>#VALUE!</v>
      </c>
      <c r="GK24" t="e">
        <v>#VALUE!</v>
      </c>
      <c r="GL24" t="e">
        <v>#VALUE!</v>
      </c>
      <c r="GM24" t="e">
        <v>#VALUE!</v>
      </c>
      <c r="GN24" t="e">
        <v>#VALUE!</v>
      </c>
      <c r="GO24" t="e">
        <v>#VALUE!</v>
      </c>
      <c r="GP24" t="e">
        <v>#VALUE!</v>
      </c>
      <c r="GQ24" t="e">
        <v>#VALUE!</v>
      </c>
      <c r="GR24" t="e">
        <v>#VALUE!</v>
      </c>
      <c r="GS24" t="e">
        <v>#VALUE!</v>
      </c>
      <c r="GT24" t="e">
        <v>#VALUE!</v>
      </c>
      <c r="GU24" t="e">
        <v>#VALUE!</v>
      </c>
      <c r="GV24" t="e">
        <v>#VALUE!</v>
      </c>
      <c r="GW24" t="e">
        <v>#VALUE!</v>
      </c>
      <c r="GX24" t="e">
        <v>#VALUE!</v>
      </c>
      <c r="GY24" t="e">
        <v>#VALUE!</v>
      </c>
      <c r="GZ24" t="e">
        <v>#VALUE!</v>
      </c>
      <c r="HA24" t="e">
        <v>#VALUE!</v>
      </c>
      <c r="HB24" t="e">
        <v>#VALUE!</v>
      </c>
      <c r="HC24" t="e">
        <v>#VALUE!</v>
      </c>
      <c r="HD24">
        <v>6.2780908896340207E-2</v>
      </c>
      <c r="HE24">
        <v>6.5409663566817405E-2</v>
      </c>
      <c r="HF24">
        <v>0.107564928172104</v>
      </c>
      <c r="HG24">
        <v>9.3021944722414096E-2</v>
      </c>
      <c r="HH24">
        <v>5.33535515212782E-2</v>
      </c>
      <c r="HI24">
        <v>5.5446957266176797</v>
      </c>
      <c r="HJ24">
        <v>5.59110428575491</v>
      </c>
      <c r="HK24">
        <v>5.9528695775245897</v>
      </c>
      <c r="HL24">
        <v>6.2352891432115101</v>
      </c>
      <c r="HM24">
        <v>5.2426884573803401</v>
      </c>
      <c r="HN24">
        <v>0.44802739530570002</v>
      </c>
      <c r="HO24">
        <v>0.43511645764013301</v>
      </c>
      <c r="HP24">
        <v>0.44724364871559003</v>
      </c>
      <c r="HQ24">
        <v>0.34953700441149499</v>
      </c>
      <c r="HR24">
        <v>0.27800008424244999</v>
      </c>
      <c r="HS24">
        <v>0.38524648640935999</v>
      </c>
      <c r="HT24">
        <v>0.378238489321161</v>
      </c>
      <c r="HU24">
        <v>0.47555020876088</v>
      </c>
      <c r="HV24">
        <v>0.51303011937816201</v>
      </c>
      <c r="HW24">
        <v>0.51387894359968</v>
      </c>
      <c r="HX24" t="e">
        <v>#VALUE!</v>
      </c>
      <c r="HY24">
        <v>20</v>
      </c>
      <c r="HZ24">
        <v>25</v>
      </c>
      <c r="IA24">
        <v>15.517241379310345</v>
      </c>
      <c r="IB24">
        <v>16.304347826086957</v>
      </c>
    </row>
    <row r="25" spans="1:236" x14ac:dyDescent="0.3">
      <c r="A25" t="s">
        <v>42</v>
      </c>
      <c r="B25">
        <v>3.5789838737645199</v>
      </c>
      <c r="C25">
        <v>3.7416906603686</v>
      </c>
      <c r="D25">
        <v>3.3160567646252499</v>
      </c>
      <c r="E25">
        <v>2.8092640381537302</v>
      </c>
      <c r="F25">
        <v>3.5373694399961799</v>
      </c>
      <c r="G25" t="e">
        <v>#VALUE!</v>
      </c>
      <c r="H25" t="e">
        <v>#VALUE!</v>
      </c>
      <c r="I25" t="e">
        <v>#VALUE!</v>
      </c>
      <c r="J25" t="e">
        <v>#VALUE!</v>
      </c>
      <c r="K25" t="e">
        <v>#VALUE!</v>
      </c>
      <c r="L25">
        <v>22.727272727272702</v>
      </c>
      <c r="M25">
        <v>17.808219178082201</v>
      </c>
      <c r="N25">
        <v>14.4144144144144</v>
      </c>
      <c r="O25">
        <v>28.395061728395099</v>
      </c>
      <c r="P25">
        <v>20.253164556961998</v>
      </c>
      <c r="Q25">
        <v>2.3504273504273501</v>
      </c>
      <c r="R25">
        <v>1.92248062015504</v>
      </c>
      <c r="S25">
        <v>1.7578125</v>
      </c>
      <c r="T25">
        <v>1.86046511627907</v>
      </c>
      <c r="U25">
        <v>1.5945945945945901</v>
      </c>
      <c r="V25">
        <v>119.151515151515</v>
      </c>
      <c r="W25">
        <v>99.390410958904098</v>
      </c>
      <c r="X25">
        <v>72.549295774647902</v>
      </c>
      <c r="Y25">
        <v>69.96875</v>
      </c>
      <c r="Z25">
        <v>23.151898734177198</v>
      </c>
      <c r="AA25" t="e">
        <v>#VALUE!</v>
      </c>
      <c r="AB25">
        <v>11.6438356164384</v>
      </c>
      <c r="AC25">
        <v>7.0422535211267601</v>
      </c>
      <c r="AD25" t="e">
        <v>#VALUE!</v>
      </c>
      <c r="AE25" t="e">
        <v>#VALUE!</v>
      </c>
      <c r="AF25">
        <v>17.424242424242401</v>
      </c>
      <c r="AG25">
        <v>13.013698630137</v>
      </c>
      <c r="AH25">
        <v>11.971830985915499</v>
      </c>
      <c r="AI25">
        <v>12.5</v>
      </c>
      <c r="AJ25" t="e">
        <v>#VALUE!</v>
      </c>
      <c r="AK25">
        <v>0.280630523047528</v>
      </c>
      <c r="AL25">
        <v>0.31435349940688001</v>
      </c>
      <c r="AM25">
        <v>0.38306273388926498</v>
      </c>
      <c r="AN25">
        <v>0.28714582906032998</v>
      </c>
      <c r="AO25">
        <v>0.29671864091226402</v>
      </c>
      <c r="AP25" t="e">
        <v>#VALUE!</v>
      </c>
      <c r="AQ25">
        <v>47.058824000000001</v>
      </c>
      <c r="AR25">
        <v>42.105263000000001</v>
      </c>
      <c r="AS25">
        <v>33.333332999999996</v>
      </c>
      <c r="AT25">
        <v>23.809524</v>
      </c>
      <c r="AU25" t="e">
        <v>#VALUE!</v>
      </c>
      <c r="AV25">
        <v>66.666669999999996</v>
      </c>
      <c r="AW25">
        <v>87.5</v>
      </c>
      <c r="AX25">
        <v>83.333330000000004</v>
      </c>
      <c r="AY25">
        <v>46.666669999999996</v>
      </c>
      <c r="AZ25" t="e">
        <v>#VALUE!</v>
      </c>
      <c r="BA25">
        <v>33.333332999999996</v>
      </c>
      <c r="BB25">
        <v>12.5</v>
      </c>
      <c r="BC25">
        <v>16.666667</v>
      </c>
      <c r="BD25">
        <v>53.333333000000003</v>
      </c>
      <c r="BE25" t="e">
        <v>#VALUE!</v>
      </c>
      <c r="BF25">
        <v>25</v>
      </c>
      <c r="BG25">
        <v>31.288339999999998</v>
      </c>
      <c r="BH25">
        <v>73.333329999999989</v>
      </c>
      <c r="BI25">
        <v>55.345909999999996</v>
      </c>
      <c r="BJ25" t="e">
        <v>#VALUE!</v>
      </c>
      <c r="BK25">
        <v>75</v>
      </c>
      <c r="BL25">
        <v>68.711656000000005</v>
      </c>
      <c r="BM25">
        <v>26.666667</v>
      </c>
      <c r="BN25">
        <v>44.654087999999994</v>
      </c>
      <c r="BO25">
        <v>4.4244088846429399</v>
      </c>
      <c r="BP25">
        <v>4.6619217081850497</v>
      </c>
      <c r="BQ25">
        <v>4.8148039013466102</v>
      </c>
      <c r="BR25">
        <v>4.8111576665006304</v>
      </c>
      <c r="BS25">
        <v>4.09588084710263</v>
      </c>
      <c r="BT25">
        <v>0.48363983759254803</v>
      </c>
      <c r="BU25">
        <v>0.56939501779359403</v>
      </c>
      <c r="BV25">
        <v>0.53628782744497205</v>
      </c>
      <c r="BW25">
        <v>0.58015177708107502</v>
      </c>
      <c r="BX25">
        <v>0.41889690481731401</v>
      </c>
      <c r="BY25">
        <v>0.949367088607595</v>
      </c>
      <c r="BZ25">
        <v>1.16251482799525</v>
      </c>
      <c r="CA25">
        <v>1.16097474732593</v>
      </c>
      <c r="CB25">
        <v>1.2423452196079601</v>
      </c>
      <c r="CC25">
        <v>0.85524784733534998</v>
      </c>
      <c r="CD25">
        <v>6.4545020300931499</v>
      </c>
      <c r="CE25">
        <v>6.36417556346382</v>
      </c>
      <c r="CF25">
        <v>6.7183310251348098</v>
      </c>
      <c r="CG25">
        <v>6.63951478215008</v>
      </c>
      <c r="CH25">
        <v>5.8878287177100299</v>
      </c>
      <c r="CI25">
        <v>0.50155242417004997</v>
      </c>
      <c r="CJ25">
        <v>0.48635824436536201</v>
      </c>
      <c r="CK25">
        <v>0.47735509915431501</v>
      </c>
      <c r="CL25">
        <v>0.56843153916024503</v>
      </c>
      <c r="CM25">
        <v>0.37817081684896398</v>
      </c>
      <c r="CN25">
        <v>1.30761882015763</v>
      </c>
      <c r="CO25">
        <v>1.5539739027283499</v>
      </c>
      <c r="CP25">
        <v>1.54993075404426</v>
      </c>
      <c r="CQ25">
        <v>1.64083330891617</v>
      </c>
      <c r="CR25">
        <v>1.20432860134978</v>
      </c>
      <c r="CS25">
        <v>9.9474564127059892</v>
      </c>
      <c r="CT25">
        <v>10.219454329774599</v>
      </c>
      <c r="CU25">
        <v>10.5135987270531</v>
      </c>
      <c r="CV25">
        <v>10.6302557941926</v>
      </c>
      <c r="CW25">
        <v>9.1517337677449397</v>
      </c>
      <c r="CX25">
        <v>9.9474564127059892</v>
      </c>
      <c r="CY25">
        <v>10.219454329774599</v>
      </c>
      <c r="CZ25">
        <v>10.413413088959</v>
      </c>
      <c r="DA25">
        <v>10.5189135339447</v>
      </c>
      <c r="DB25">
        <v>8.6862927623923696</v>
      </c>
      <c r="DC25" t="e">
        <v>#VALUE!</v>
      </c>
      <c r="DD25">
        <v>0.25504151838671402</v>
      </c>
      <c r="DE25">
        <v>1.85638094115567</v>
      </c>
      <c r="DF25">
        <v>2.3264672272847098</v>
      </c>
      <c r="DG25">
        <v>3.2406329997672798</v>
      </c>
      <c r="DH25" t="e">
        <v>#VALUE!</v>
      </c>
      <c r="DI25" t="e">
        <v>#VALUE!</v>
      </c>
      <c r="DJ25" t="e">
        <v>#VALUE!</v>
      </c>
      <c r="DK25" t="e">
        <v>#VALUE!</v>
      </c>
      <c r="DL25" t="e">
        <v>#VALUE!</v>
      </c>
      <c r="DM25">
        <v>2.6391210890852599</v>
      </c>
      <c r="DN25">
        <v>3.0604982206405702</v>
      </c>
      <c r="DO25">
        <v>3.2589798744732899</v>
      </c>
      <c r="DP25">
        <v>3.34026780743649</v>
      </c>
      <c r="DQ25">
        <v>2.7228298813125398</v>
      </c>
      <c r="DR25">
        <v>1.05087174588011</v>
      </c>
      <c r="DS25">
        <v>1.1565836298932399</v>
      </c>
      <c r="DT25">
        <v>1.2258007484456499</v>
      </c>
      <c r="DU25">
        <v>1.18960414896422</v>
      </c>
      <c r="DV25">
        <v>0.84361182220153597</v>
      </c>
      <c r="DW25">
        <v>0.75232863625507496</v>
      </c>
      <c r="DX25">
        <v>0.64650059311981001</v>
      </c>
      <c r="DY25">
        <v>0.54218110027403699</v>
      </c>
      <c r="DZ25">
        <v>0.54499106331858505</v>
      </c>
      <c r="EA25">
        <v>0.31417267861298598</v>
      </c>
      <c r="EB25" t="e">
        <v>#VALUE!</v>
      </c>
      <c r="EC25" t="e">
        <v>#VALUE!</v>
      </c>
      <c r="ED25" t="e">
        <v>#VALUE!</v>
      </c>
      <c r="EE25" t="e">
        <v>#VALUE!</v>
      </c>
      <c r="EF25" t="e">
        <v>#VALUE!</v>
      </c>
      <c r="EG25" t="e">
        <v>#VALUE!</v>
      </c>
      <c r="EH25" t="e">
        <v>#VALUE!</v>
      </c>
      <c r="EI25" t="e">
        <v>#VALUE!</v>
      </c>
      <c r="EJ25" t="e">
        <v>#VALUE!</v>
      </c>
      <c r="EK25" t="e">
        <v>#VALUE!</v>
      </c>
      <c r="EL25">
        <v>0.49558156197754999</v>
      </c>
      <c r="EM25">
        <v>0.85409252669039104</v>
      </c>
      <c r="EN25">
        <v>1.04310929074461</v>
      </c>
      <c r="EO25">
        <v>1.18960414896422</v>
      </c>
      <c r="EP25">
        <v>0.80288573423318599</v>
      </c>
      <c r="EQ25">
        <v>0.84189156914258401</v>
      </c>
      <c r="ER25">
        <v>0.89561091340450805</v>
      </c>
      <c r="ES25">
        <v>0.92524383416330302</v>
      </c>
      <c r="ET25">
        <v>0.85557736822057495</v>
      </c>
      <c r="EU25">
        <v>0.59343728182452904</v>
      </c>
      <c r="EV25" t="e">
        <v>#VALUE!</v>
      </c>
      <c r="EW25" t="e">
        <v>#VALUE!</v>
      </c>
      <c r="EX25" t="e">
        <v>#VALUE!</v>
      </c>
      <c r="EY25" t="e">
        <v>#VALUE!</v>
      </c>
      <c r="EZ25" t="e">
        <v>#VALUE!</v>
      </c>
      <c r="FA25">
        <v>0.39407690470503898</v>
      </c>
      <c r="FB25">
        <v>0.39739027283511302</v>
      </c>
      <c r="FC25">
        <v>0.45967528066711799</v>
      </c>
      <c r="FD25">
        <v>0.39262797034779801</v>
      </c>
      <c r="FE25">
        <v>0.27926460321154301</v>
      </c>
      <c r="FF25" t="e">
        <v>#VALUE!</v>
      </c>
      <c r="FG25" t="e">
        <v>#VALUE!</v>
      </c>
      <c r="FH25" t="e">
        <v>#VALUE!</v>
      </c>
      <c r="FI25" t="e">
        <v>#VALUE!</v>
      </c>
      <c r="FJ25" t="e">
        <v>#VALUE!</v>
      </c>
      <c r="FK25">
        <v>0.13732983042751401</v>
      </c>
      <c r="FL25">
        <v>0.15421115065243199</v>
      </c>
      <c r="FM25">
        <v>0.15322509355570599</v>
      </c>
      <c r="FN25">
        <v>0.128922617129128</v>
      </c>
      <c r="FO25">
        <v>8.1452175936699997E-2</v>
      </c>
      <c r="FP25">
        <v>0.17315500358251701</v>
      </c>
      <c r="FQ25">
        <v>0.17793594306049801</v>
      </c>
      <c r="FR25">
        <v>0.212157821846362</v>
      </c>
      <c r="FS25">
        <v>0.234404758416596</v>
      </c>
      <c r="FT25">
        <v>0.21526646497556401</v>
      </c>
      <c r="FU25" t="e">
        <v>#VALUE!</v>
      </c>
      <c r="FV25" t="e">
        <v>#VALUE!</v>
      </c>
      <c r="FW25" t="e">
        <v>#VALUE!</v>
      </c>
      <c r="FX25" t="e">
        <v>#VALUE!</v>
      </c>
      <c r="FY25" t="e">
        <v>#VALUE!</v>
      </c>
      <c r="FZ25" t="e">
        <v>#VALUE!</v>
      </c>
      <c r="GA25" t="e">
        <v>#VALUE!</v>
      </c>
      <c r="GB25" t="e">
        <v>#VALUE!</v>
      </c>
      <c r="GC25" t="e">
        <v>#VALUE!</v>
      </c>
      <c r="GD25" t="e">
        <v>#VALUE!</v>
      </c>
      <c r="GE25" t="e">
        <v>#VALUE!</v>
      </c>
      <c r="GF25" t="e">
        <v>#VALUE!</v>
      </c>
      <c r="GG25" t="e">
        <v>#VALUE!</v>
      </c>
      <c r="GH25" t="e">
        <v>#VALUE!</v>
      </c>
      <c r="GI25" t="e">
        <v>#VALUE!</v>
      </c>
      <c r="GJ25" t="e">
        <v>#VALUE!</v>
      </c>
      <c r="GK25" t="e">
        <v>#VALUE!</v>
      </c>
      <c r="GL25" t="e">
        <v>#VALUE!</v>
      </c>
      <c r="GM25" t="e">
        <v>#VALUE!</v>
      </c>
      <c r="GN25" t="e">
        <v>#VALUE!</v>
      </c>
      <c r="GO25" t="e">
        <v>#VALUE!</v>
      </c>
      <c r="GP25" t="e">
        <v>#VALUE!</v>
      </c>
      <c r="GQ25" t="e">
        <v>#VALUE!</v>
      </c>
      <c r="GR25" t="e">
        <v>#VALUE!</v>
      </c>
      <c r="GS25" t="e">
        <v>#VALUE!</v>
      </c>
      <c r="GT25" t="e">
        <v>#VALUE!</v>
      </c>
      <c r="GU25" t="e">
        <v>#VALUE!</v>
      </c>
      <c r="GV25" t="e">
        <v>#VALUE!</v>
      </c>
      <c r="GW25" t="e">
        <v>#VALUE!</v>
      </c>
      <c r="GX25" t="e">
        <v>#VALUE!</v>
      </c>
      <c r="GY25" t="e">
        <v>#VALUE!</v>
      </c>
      <c r="GZ25" t="e">
        <v>#VALUE!</v>
      </c>
      <c r="HA25" t="e">
        <v>#VALUE!</v>
      </c>
      <c r="HB25" t="e">
        <v>#VALUE!</v>
      </c>
      <c r="HC25" t="e">
        <v>#VALUE!</v>
      </c>
      <c r="HD25">
        <v>0.10150465727251</v>
      </c>
      <c r="HE25">
        <v>8.8967971530249101E-2</v>
      </c>
      <c r="HF25" t="e">
        <v>#VALUE!</v>
      </c>
      <c r="HG25" t="e">
        <v>#VALUE!</v>
      </c>
      <c r="HH25" t="e">
        <v>#VALUE!</v>
      </c>
      <c r="HI25">
        <v>3.72581800812037</v>
      </c>
      <c r="HJ25">
        <v>3.9205219454329798</v>
      </c>
      <c r="HK25">
        <v>4.1193977075168702</v>
      </c>
      <c r="HL25">
        <v>4.2251457704591404</v>
      </c>
      <c r="HM25">
        <v>3.3162671631370699</v>
      </c>
      <c r="HN25">
        <v>0.42990207786004297</v>
      </c>
      <c r="HO25">
        <v>0.42111506524317899</v>
      </c>
      <c r="HP25">
        <v>0.46556855349618398</v>
      </c>
      <c r="HQ25">
        <v>0.41606844618945799</v>
      </c>
      <c r="HR25">
        <v>0.27926460321154301</v>
      </c>
      <c r="HS25">
        <v>0.41796035347504201</v>
      </c>
      <c r="HT25">
        <v>0.474495848161329</v>
      </c>
      <c r="HU25">
        <v>0.45967528066711799</v>
      </c>
      <c r="HV25">
        <v>0.43364880307070203</v>
      </c>
      <c r="HW25">
        <v>0.31417267861298598</v>
      </c>
      <c r="HX25">
        <v>23.484848484848484</v>
      </c>
      <c r="HY25">
        <v>23.287671232876711</v>
      </c>
      <c r="HZ25">
        <v>18.30985915492958</v>
      </c>
      <c r="IA25">
        <v>20.833333333333336</v>
      </c>
      <c r="IB25" t="e">
        <v>#VALUE!</v>
      </c>
    </row>
    <row r="26" spans="1:236" x14ac:dyDescent="0.3">
      <c r="A26" t="s">
        <v>43</v>
      </c>
      <c r="B26">
        <v>3.46325606829298</v>
      </c>
      <c r="C26">
        <v>4.1524990220563902</v>
      </c>
      <c r="D26">
        <v>3.5981094679066898</v>
      </c>
      <c r="E26">
        <v>3.2122185520773399</v>
      </c>
      <c r="F26">
        <v>1.0746570579682699</v>
      </c>
      <c r="G26" t="e">
        <v>#VALUE!</v>
      </c>
      <c r="H26" t="e">
        <v>#VALUE!</v>
      </c>
      <c r="I26" t="e">
        <v>#VALUE!</v>
      </c>
      <c r="J26" t="e">
        <v>#VALUE!</v>
      </c>
      <c r="K26" t="e">
        <v>#VALUE!</v>
      </c>
      <c r="L26" t="e">
        <v>#VALUE!</v>
      </c>
      <c r="M26" t="e">
        <v>#VALUE!</v>
      </c>
      <c r="N26" t="e">
        <v>#VALUE!</v>
      </c>
      <c r="O26" t="e">
        <v>#VALUE!</v>
      </c>
      <c r="P26" t="e">
        <v>#VALUE!</v>
      </c>
      <c r="Q26">
        <v>2.12280701754386</v>
      </c>
      <c r="R26">
        <v>2.22058823529412</v>
      </c>
      <c r="S26">
        <v>1.7894736842105301</v>
      </c>
      <c r="T26">
        <v>2.4117647058823501</v>
      </c>
      <c r="U26">
        <v>2.1111111111111098</v>
      </c>
      <c r="V26">
        <v>88.637931034482804</v>
      </c>
      <c r="W26">
        <v>80.779220779220793</v>
      </c>
      <c r="X26">
        <v>74.936507936507894</v>
      </c>
      <c r="Y26">
        <v>46.491525423728802</v>
      </c>
      <c r="Z26">
        <v>37.3888888888889</v>
      </c>
      <c r="AA26" t="e">
        <v>#VALUE!</v>
      </c>
      <c r="AB26" t="e">
        <v>#VALUE!</v>
      </c>
      <c r="AC26" t="e">
        <v>#VALUE!</v>
      </c>
      <c r="AD26" t="e">
        <v>#VALUE!</v>
      </c>
      <c r="AE26" t="e">
        <v>#VALUE!</v>
      </c>
      <c r="AF26" t="e">
        <v>#VALUE!</v>
      </c>
      <c r="AG26" t="e">
        <v>#VALUE!</v>
      </c>
      <c r="AH26" t="e">
        <v>#VALUE!</v>
      </c>
      <c r="AI26" t="e">
        <v>#VALUE!</v>
      </c>
      <c r="AJ26" t="e">
        <v>#VALUE!</v>
      </c>
      <c r="AK26">
        <v>0.70268582136164903</v>
      </c>
      <c r="AL26">
        <v>0.67107111272954301</v>
      </c>
      <c r="AM26">
        <v>0.71126340108506603</v>
      </c>
      <c r="AN26">
        <v>0.93838297431111795</v>
      </c>
      <c r="AO26">
        <v>0.82374883431768697</v>
      </c>
      <c r="AP26">
        <v>13.043478</v>
      </c>
      <c r="AQ26">
        <v>14.666667</v>
      </c>
      <c r="AR26">
        <v>19.512194999999998</v>
      </c>
      <c r="AS26">
        <v>6.5217390000000002</v>
      </c>
      <c r="AT26">
        <v>4.5454550000000005</v>
      </c>
      <c r="AU26">
        <v>42.105260000000001</v>
      </c>
      <c r="AV26">
        <v>35.13514</v>
      </c>
      <c r="AW26">
        <v>62.790700000000001</v>
      </c>
      <c r="AX26">
        <v>45.454549999999998</v>
      </c>
      <c r="AY26">
        <v>45.454549999999998</v>
      </c>
      <c r="AZ26">
        <v>57.894736999999999</v>
      </c>
      <c r="BA26">
        <v>64.864865000000009</v>
      </c>
      <c r="BB26">
        <v>37.209302000000001</v>
      </c>
      <c r="BC26">
        <v>54.545454999999997</v>
      </c>
      <c r="BD26">
        <v>51.948051999999997</v>
      </c>
      <c r="BE26">
        <v>0</v>
      </c>
      <c r="BF26">
        <v>64.898989999999998</v>
      </c>
      <c r="BG26">
        <v>60.907129999999995</v>
      </c>
      <c r="BH26">
        <v>88.786760000000001</v>
      </c>
      <c r="BI26">
        <v>73.317869999999999</v>
      </c>
      <c r="BJ26">
        <v>100</v>
      </c>
      <c r="BK26">
        <v>35.101010000000002</v>
      </c>
      <c r="BL26">
        <v>39.092872999999997</v>
      </c>
      <c r="BM26">
        <v>11.213235000000001</v>
      </c>
      <c r="BN26">
        <v>26.682135000000002</v>
      </c>
      <c r="BO26">
        <v>4.0963980845304997</v>
      </c>
      <c r="BP26">
        <v>3.85995942360714</v>
      </c>
      <c r="BQ26">
        <v>3.9976118163175198</v>
      </c>
      <c r="BR26">
        <v>4.2460533478497604</v>
      </c>
      <c r="BS26">
        <v>3.3675266811729401</v>
      </c>
      <c r="BT26">
        <v>0.85883822610868199</v>
      </c>
      <c r="BU26">
        <v>0.75430473911460205</v>
      </c>
      <c r="BV26">
        <v>0.94489006567505096</v>
      </c>
      <c r="BW26">
        <v>0.80877206625709597</v>
      </c>
      <c r="BX26">
        <v>0.69940938762822502</v>
      </c>
      <c r="BY26">
        <v>0.70268582136164903</v>
      </c>
      <c r="BZ26">
        <v>0.71268792592207297</v>
      </c>
      <c r="CA26">
        <v>0.93450665835994096</v>
      </c>
      <c r="CB26">
        <v>1.1042849366202701</v>
      </c>
      <c r="CC26">
        <v>0.83929126515386998</v>
      </c>
      <c r="CD26">
        <v>6.89152612950239</v>
      </c>
      <c r="CE26">
        <v>6.2529261821775997</v>
      </c>
      <c r="CF26">
        <v>6.0223762427640599</v>
      </c>
      <c r="CG26">
        <v>6.2472457682038502</v>
      </c>
      <c r="CH26">
        <v>5.6056367215832603</v>
      </c>
      <c r="CI26">
        <v>1.00458047053925</v>
      </c>
      <c r="CJ26">
        <v>1.1080476512511099</v>
      </c>
      <c r="CK26">
        <v>0.98123199127793803</v>
      </c>
      <c r="CL26">
        <v>0.87616973844518797</v>
      </c>
      <c r="CM26">
        <v>0.63723966428349399</v>
      </c>
      <c r="CN26">
        <v>1.1763481157609801</v>
      </c>
      <c r="CO26">
        <v>1.14966446444364</v>
      </c>
      <c r="CP26">
        <v>1.25639228512836</v>
      </c>
      <c r="CQ26">
        <v>1.3738756253726301</v>
      </c>
      <c r="CR26">
        <v>1.32110662107554</v>
      </c>
      <c r="CS26">
        <v>10.280033312513</v>
      </c>
      <c r="CT26">
        <v>9.7851532018935696</v>
      </c>
      <c r="CU26">
        <v>9.5942683591620597</v>
      </c>
      <c r="CV26">
        <v>10.1148352645359</v>
      </c>
      <c r="CW26">
        <v>8.9058128691327294</v>
      </c>
      <c r="CX26">
        <v>10.280033312513</v>
      </c>
      <c r="CY26">
        <v>9.7851532018935696</v>
      </c>
      <c r="CZ26">
        <v>9.5631181372167298</v>
      </c>
      <c r="DA26">
        <v>10.062990901314301</v>
      </c>
      <c r="DB26">
        <v>8.5017096673919799</v>
      </c>
      <c r="DC26" t="e">
        <v>#VALUE!</v>
      </c>
      <c r="DD26">
        <v>0.13005254122665599</v>
      </c>
      <c r="DE26">
        <v>1.1733250266074799</v>
      </c>
      <c r="DF26">
        <v>1.5501464603260999</v>
      </c>
      <c r="DG26">
        <v>2.8339032224639902</v>
      </c>
      <c r="DH26" t="e">
        <v>#VALUE!</v>
      </c>
      <c r="DI26" t="e">
        <v>#VALUE!</v>
      </c>
      <c r="DJ26" t="e">
        <v>#VALUE!</v>
      </c>
      <c r="DK26" t="e">
        <v>#VALUE!</v>
      </c>
      <c r="DL26" t="e">
        <v>#VALUE!</v>
      </c>
      <c r="DM26">
        <v>4.2733708099104701</v>
      </c>
      <c r="DN26">
        <v>4.4009779951100203</v>
      </c>
      <c r="DO26">
        <v>4.4181398125794997</v>
      </c>
      <c r="DP26">
        <v>4.6608082536226298</v>
      </c>
      <c r="DQ26">
        <v>3.3053569578282</v>
      </c>
      <c r="DR26">
        <v>1.38455132209036</v>
      </c>
      <c r="DS26">
        <v>1.55022629142173</v>
      </c>
      <c r="DT26">
        <v>1.5211691716636799</v>
      </c>
      <c r="DU26">
        <v>1.7886305311455</v>
      </c>
      <c r="DV26">
        <v>1.3729147238628101</v>
      </c>
      <c r="DW26">
        <v>0.41120133250052099</v>
      </c>
      <c r="DX26">
        <v>0.31732820059304001</v>
      </c>
      <c r="DY26">
        <v>0.34265244139864498</v>
      </c>
      <c r="DZ26">
        <v>0.30588174300749099</v>
      </c>
      <c r="EA26">
        <v>0.191689980312921</v>
      </c>
      <c r="EB26" t="e">
        <v>#VALUE!</v>
      </c>
      <c r="EC26" t="e">
        <v>#VALUE!</v>
      </c>
      <c r="ED26" t="e">
        <v>#VALUE!</v>
      </c>
      <c r="EE26" t="e">
        <v>#VALUE!</v>
      </c>
      <c r="EF26" t="e">
        <v>#VALUE!</v>
      </c>
      <c r="EG26" t="e">
        <v>#VALUE!</v>
      </c>
      <c r="EH26" t="e">
        <v>#VALUE!</v>
      </c>
      <c r="EI26" t="e">
        <v>#VALUE!</v>
      </c>
      <c r="EJ26" t="e">
        <v>#VALUE!</v>
      </c>
      <c r="EK26" t="e">
        <v>#VALUE!</v>
      </c>
      <c r="EL26">
        <v>0.78076202373516501</v>
      </c>
      <c r="EM26">
        <v>0.93117619518285399</v>
      </c>
      <c r="EN26">
        <v>1.0279573241959299</v>
      </c>
      <c r="EO26">
        <v>1.05762500972082</v>
      </c>
      <c r="EP26">
        <v>0.96363071184333204</v>
      </c>
      <c r="EQ26">
        <v>0.88486362689985398</v>
      </c>
      <c r="ER26">
        <v>0.78551734900900005</v>
      </c>
      <c r="ES26">
        <v>0.80990577057861501</v>
      </c>
      <c r="ET26">
        <v>0.90727635637815296</v>
      </c>
      <c r="EU26">
        <v>0.62687804372603895</v>
      </c>
      <c r="EV26" t="e">
        <v>#VALUE!</v>
      </c>
      <c r="EW26" t="e">
        <v>#VALUE!</v>
      </c>
      <c r="EX26" t="e">
        <v>#VALUE!</v>
      </c>
      <c r="EY26" t="e">
        <v>#VALUE!</v>
      </c>
      <c r="EZ26" t="e">
        <v>#VALUE!</v>
      </c>
      <c r="FA26">
        <v>0.43722673329169298</v>
      </c>
      <c r="FB26">
        <v>0.41096603027623202</v>
      </c>
      <c r="FC26">
        <v>0.389377774316642</v>
      </c>
      <c r="FD26">
        <v>0.40438603312854798</v>
      </c>
      <c r="FE26">
        <v>0.24867889337892399</v>
      </c>
      <c r="FF26" t="e">
        <v>#VALUE!</v>
      </c>
      <c r="FG26" t="e">
        <v>#VALUE!</v>
      </c>
      <c r="FH26" t="e">
        <v>#VALUE!</v>
      </c>
      <c r="FI26" t="e">
        <v>#VALUE!</v>
      </c>
      <c r="FJ26" t="e">
        <v>#VALUE!</v>
      </c>
      <c r="FK26">
        <v>0.20299812617114299</v>
      </c>
      <c r="FL26">
        <v>0.18727565936638399</v>
      </c>
      <c r="FM26">
        <v>0.202476442644654</v>
      </c>
      <c r="FN26">
        <v>0.22293076185291799</v>
      </c>
      <c r="FO26">
        <v>0.18650917003419301</v>
      </c>
      <c r="FP26">
        <v>6.24609618988132E-2</v>
      </c>
      <c r="FQ26">
        <v>7.2829423086927095E-2</v>
      </c>
      <c r="FR26">
        <v>9.8642369493549306E-2</v>
      </c>
      <c r="FS26">
        <v>0.12961090805402201</v>
      </c>
      <c r="FT26">
        <v>0.12433944668946199</v>
      </c>
      <c r="FU26" t="e">
        <v>#VALUE!</v>
      </c>
      <c r="FV26" t="e">
        <v>#VALUE!</v>
      </c>
      <c r="FW26" t="e">
        <v>#VALUE!</v>
      </c>
      <c r="FX26" t="e">
        <v>#VALUE!</v>
      </c>
      <c r="FY26" t="e">
        <v>#VALUE!</v>
      </c>
      <c r="FZ26" t="e">
        <v>#VALUE!</v>
      </c>
      <c r="GA26" t="e">
        <v>#VALUE!</v>
      </c>
      <c r="GB26" t="e">
        <v>#VALUE!</v>
      </c>
      <c r="GC26" t="e">
        <v>#VALUE!</v>
      </c>
      <c r="GD26" t="e">
        <v>#VALUE!</v>
      </c>
      <c r="GE26" t="e">
        <v>#VALUE!</v>
      </c>
      <c r="GF26" t="e">
        <v>#VALUE!</v>
      </c>
      <c r="GG26" t="e">
        <v>#VALUE!</v>
      </c>
      <c r="GH26" t="e">
        <v>#VALUE!</v>
      </c>
      <c r="GI26" t="e">
        <v>#VALUE!</v>
      </c>
      <c r="GJ26" t="e">
        <v>#VALUE!</v>
      </c>
      <c r="GK26" t="e">
        <v>#VALUE!</v>
      </c>
      <c r="GL26" t="e">
        <v>#VALUE!</v>
      </c>
      <c r="GM26" t="e">
        <v>#VALUE!</v>
      </c>
      <c r="GN26" t="e">
        <v>#VALUE!</v>
      </c>
      <c r="GO26" t="e">
        <v>#VALUE!</v>
      </c>
      <c r="GP26" t="e">
        <v>#VALUE!</v>
      </c>
      <c r="GQ26" t="e">
        <v>#VALUE!</v>
      </c>
      <c r="GR26" t="e">
        <v>#VALUE!</v>
      </c>
      <c r="GS26" t="e">
        <v>#VALUE!</v>
      </c>
      <c r="GT26" t="e">
        <v>#VALUE!</v>
      </c>
      <c r="GU26" t="e">
        <v>#VALUE!</v>
      </c>
      <c r="GV26" t="e">
        <v>#VALUE!</v>
      </c>
      <c r="GW26" t="e">
        <v>#VALUE!</v>
      </c>
      <c r="GX26" t="e">
        <v>#VALUE!</v>
      </c>
      <c r="GY26" t="e">
        <v>#VALUE!</v>
      </c>
      <c r="GZ26" t="e">
        <v>#VALUE!</v>
      </c>
      <c r="HA26" t="e">
        <v>#VALUE!</v>
      </c>
      <c r="HB26" t="e">
        <v>#VALUE!</v>
      </c>
      <c r="HC26" t="e">
        <v>#VALUE!</v>
      </c>
      <c r="HD26">
        <v>0.13012700395586099</v>
      </c>
      <c r="HE26">
        <v>0.11444623627945701</v>
      </c>
      <c r="HF26">
        <v>9.8642369493549306E-2</v>
      </c>
      <c r="HG26">
        <v>0.11924203540970001</v>
      </c>
      <c r="HH26">
        <v>5.1808102787275899E-2</v>
      </c>
      <c r="HI26">
        <v>5.1842598376015001</v>
      </c>
      <c r="HJ26">
        <v>5.3373562919419397</v>
      </c>
      <c r="HK26">
        <v>5.3059211380214402</v>
      </c>
      <c r="HL26">
        <v>5.6821422090883198</v>
      </c>
      <c r="HM26">
        <v>4.4244119780333602</v>
      </c>
      <c r="HN26">
        <v>0.50489277534874</v>
      </c>
      <c r="HO26">
        <v>0.43697653852156298</v>
      </c>
      <c r="HP26">
        <v>0.42571969991952902</v>
      </c>
      <c r="HQ26">
        <v>0.456230396350157</v>
      </c>
      <c r="HR26">
        <v>0.26422132421510702</v>
      </c>
      <c r="HS26">
        <v>0.40079117218405202</v>
      </c>
      <c r="HT26">
        <v>0.369349217083702</v>
      </c>
      <c r="HU26">
        <v>0.40495288528930801</v>
      </c>
      <c r="HV26">
        <v>0.47178370531663899</v>
      </c>
      <c r="HW26">
        <v>0.38337996062584201</v>
      </c>
      <c r="HX26" t="e">
        <v>#VALUE!</v>
      </c>
      <c r="HY26" t="e">
        <v>#VALUE!</v>
      </c>
      <c r="HZ26" t="e">
        <v>#VALUE!</v>
      </c>
      <c r="IA26" t="e">
        <v>#VALUE!</v>
      </c>
      <c r="IB26" t="e">
        <v>#VALUE!</v>
      </c>
    </row>
    <row r="27" spans="1:236" x14ac:dyDescent="0.3">
      <c r="A27" t="s">
        <v>44</v>
      </c>
      <c r="B27">
        <v>3.4234147877825198</v>
      </c>
      <c r="C27">
        <v>3.53437114578667</v>
      </c>
      <c r="D27">
        <v>4.0024554941682</v>
      </c>
      <c r="E27">
        <v>3.6341319599042099</v>
      </c>
      <c r="F27">
        <v>3.1343369157360299</v>
      </c>
      <c r="G27" t="e">
        <v>#VALUE!</v>
      </c>
      <c r="H27" t="e">
        <v>#VALUE!</v>
      </c>
      <c r="I27" t="e">
        <v>#VALUE!</v>
      </c>
      <c r="J27" t="e">
        <v>#VALUE!</v>
      </c>
      <c r="K27" t="e">
        <v>#VALUE!</v>
      </c>
      <c r="L27" t="e">
        <v>#VALUE!</v>
      </c>
      <c r="M27">
        <v>6.5789473684210504</v>
      </c>
      <c r="N27">
        <v>6.5868263473053901</v>
      </c>
      <c r="O27" t="e">
        <v>#VALUE!</v>
      </c>
      <c r="P27" t="e">
        <v>#VALUE!</v>
      </c>
      <c r="Q27">
        <v>1.81451612903226</v>
      </c>
      <c r="R27">
        <v>2.2056737588652502</v>
      </c>
      <c r="S27">
        <v>2.09937888198758</v>
      </c>
      <c r="T27">
        <v>2</v>
      </c>
      <c r="U27">
        <v>1.64754098360656</v>
      </c>
      <c r="V27">
        <v>109.314285714286</v>
      </c>
      <c r="W27">
        <v>109.789473684211</v>
      </c>
      <c r="X27">
        <v>106.43712574850299</v>
      </c>
      <c r="Y27">
        <v>81.871165644171796</v>
      </c>
      <c r="Z27">
        <v>26.8357142857143</v>
      </c>
      <c r="AA27">
        <v>7.8571428571428603</v>
      </c>
      <c r="AB27" t="e">
        <v>#VALUE!</v>
      </c>
      <c r="AC27" t="e">
        <v>#VALUE!</v>
      </c>
      <c r="AD27">
        <v>7.3619631901840501</v>
      </c>
      <c r="AE27" t="e">
        <v>#VALUE!</v>
      </c>
      <c r="AF27">
        <v>12.8571428571429</v>
      </c>
      <c r="AG27">
        <v>11.842105263157899</v>
      </c>
      <c r="AH27">
        <v>14.371257485029901</v>
      </c>
      <c r="AI27">
        <v>15.9509202453988</v>
      </c>
      <c r="AJ27">
        <v>10</v>
      </c>
      <c r="AK27">
        <v>0.91721836578097404</v>
      </c>
      <c r="AL27">
        <v>1.0053453219583</v>
      </c>
      <c r="AM27">
        <v>1.08455301674213</v>
      </c>
      <c r="AN27">
        <v>1.06258818610971</v>
      </c>
      <c r="AO27">
        <v>0.96827180772888399</v>
      </c>
      <c r="AP27">
        <v>14.583333000000001</v>
      </c>
      <c r="AQ27">
        <v>10.909091</v>
      </c>
      <c r="AR27">
        <v>16.949152999999999</v>
      </c>
      <c r="AS27">
        <v>9.6153849999999998</v>
      </c>
      <c r="AT27">
        <v>11.111110999999999</v>
      </c>
      <c r="AU27">
        <v>85.185190000000006</v>
      </c>
      <c r="AV27">
        <v>80.55556</v>
      </c>
      <c r="AW27">
        <v>91.666669999999996</v>
      </c>
      <c r="AX27">
        <v>83.116880000000009</v>
      </c>
      <c r="AY27">
        <v>90.322580000000002</v>
      </c>
      <c r="AZ27">
        <v>14.814815000000001</v>
      </c>
      <c r="BA27">
        <v>19.444444000000001</v>
      </c>
      <c r="BB27">
        <v>8.3333329999999997</v>
      </c>
      <c r="BC27">
        <v>16.883116999999999</v>
      </c>
      <c r="BD27">
        <v>9.6774190000000004</v>
      </c>
      <c r="BE27">
        <v>79.012349999999998</v>
      </c>
      <c r="BF27">
        <v>78.353660000000005</v>
      </c>
      <c r="BG27">
        <v>79.016390000000001</v>
      </c>
      <c r="BH27">
        <v>76.136359999999996</v>
      </c>
      <c r="BI27">
        <v>70.572209999999998</v>
      </c>
      <c r="BJ27">
        <v>20.987649999999999</v>
      </c>
      <c r="BK27">
        <v>21.646341</v>
      </c>
      <c r="BL27">
        <v>20.983607000000003</v>
      </c>
      <c r="BM27">
        <v>23.863636</v>
      </c>
      <c r="BN27">
        <v>29.427793000000001</v>
      </c>
      <c r="BO27">
        <v>3.6760113492389199</v>
      </c>
      <c r="BP27">
        <v>3.16117384686184</v>
      </c>
      <c r="BQ27">
        <v>3.3800147414973201</v>
      </c>
      <c r="BR27">
        <v>3.5605413973905602</v>
      </c>
      <c r="BS27">
        <v>2.7768652200224802</v>
      </c>
      <c r="BT27">
        <v>0.58887560448972998</v>
      </c>
      <c r="BU27">
        <v>0.453113384544586</v>
      </c>
      <c r="BV27">
        <v>0.52999192727527999</v>
      </c>
      <c r="BW27">
        <v>0.49122929259497999</v>
      </c>
      <c r="BX27">
        <v>0.31468833751188702</v>
      </c>
      <c r="BY27">
        <v>1.03142454362141</v>
      </c>
      <c r="BZ27">
        <v>1.0726043399766401</v>
      </c>
      <c r="CA27">
        <v>1.05647397423748</v>
      </c>
      <c r="CB27">
        <v>0.96503910672914495</v>
      </c>
      <c r="CC27">
        <v>0.84032160456470995</v>
      </c>
      <c r="CD27">
        <v>4.8609004443334101</v>
      </c>
      <c r="CE27">
        <v>4.5169740521788402</v>
      </c>
      <c r="CF27">
        <v>4.7523779439121103</v>
      </c>
      <c r="CG27">
        <v>5.0063581096382004</v>
      </c>
      <c r="CH27">
        <v>4.0978646148526003</v>
      </c>
      <c r="CI27">
        <v>0.49251414193686499</v>
      </c>
      <c r="CJ27">
        <v>0.48851286771213098</v>
      </c>
      <c r="CK27">
        <v>0.52648204696219902</v>
      </c>
      <c r="CL27">
        <v>0.49819708397930601</v>
      </c>
      <c r="CM27">
        <v>0.36310192789833101</v>
      </c>
      <c r="CN27">
        <v>1.3169399882224899</v>
      </c>
      <c r="CO27">
        <v>1.34872030868349</v>
      </c>
      <c r="CP27">
        <v>1.3899126039801999</v>
      </c>
      <c r="CQ27">
        <v>1.28555751040814</v>
      </c>
      <c r="CR27">
        <v>1.12734503328434</v>
      </c>
      <c r="CS27">
        <v>7.9408983029675797</v>
      </c>
      <c r="CT27">
        <v>7.5754893978547901</v>
      </c>
      <c r="CU27">
        <v>7.8796813028675698</v>
      </c>
      <c r="CV27">
        <v>8.2394133119654391</v>
      </c>
      <c r="CW27">
        <v>6.6257456557447902</v>
      </c>
      <c r="CX27">
        <v>7.9408983029675797</v>
      </c>
      <c r="CY27">
        <v>7.5719494495380397</v>
      </c>
      <c r="CZ27">
        <v>7.8270330981713503</v>
      </c>
      <c r="DA27">
        <v>8.0861219015102694</v>
      </c>
      <c r="DB27">
        <v>6.1934814558658298</v>
      </c>
      <c r="DC27" t="e">
        <v>#VALUE!</v>
      </c>
      <c r="DD27">
        <v>0.116818294452901</v>
      </c>
      <c r="DE27">
        <v>1.0950826576813699</v>
      </c>
      <c r="DF27">
        <v>1.46672008640061</v>
      </c>
      <c r="DG27">
        <v>2.7768652200224802</v>
      </c>
      <c r="DH27" t="e">
        <v>#VALUE!</v>
      </c>
      <c r="DI27" t="e">
        <v>#VALUE!</v>
      </c>
      <c r="DJ27" t="e">
        <v>#VALUE!</v>
      </c>
      <c r="DK27" t="e">
        <v>#VALUE!</v>
      </c>
      <c r="DL27" t="e">
        <v>#VALUE!</v>
      </c>
      <c r="DM27">
        <v>3.0014811113688702</v>
      </c>
      <c r="DN27">
        <v>3.0266558108251602</v>
      </c>
      <c r="DO27">
        <v>3.30630725492261</v>
      </c>
      <c r="DP27">
        <v>3.49783127493163</v>
      </c>
      <c r="DQ27">
        <v>2.62816633526411</v>
      </c>
      <c r="DR27">
        <v>1.1028034047716799</v>
      </c>
      <c r="DS27">
        <v>1.45491875818613</v>
      </c>
      <c r="DT27">
        <v>1.76897967779299</v>
      </c>
      <c r="DU27">
        <v>1.46672008640061</v>
      </c>
      <c r="DV27">
        <v>0.90602576294631298</v>
      </c>
      <c r="DW27">
        <v>0.36760113492389201</v>
      </c>
      <c r="DX27">
        <v>0.32213529682466602</v>
      </c>
      <c r="DY27">
        <v>0.37906707381278298</v>
      </c>
      <c r="DZ27">
        <v>0.26825996829654902</v>
      </c>
      <c r="EA27">
        <v>0.20748681594190399</v>
      </c>
      <c r="EB27" t="e">
        <v>#VALUE!</v>
      </c>
      <c r="EC27" t="e">
        <v>#VALUE!</v>
      </c>
      <c r="ED27" t="e">
        <v>#VALUE!</v>
      </c>
      <c r="EE27" t="e">
        <v>#VALUE!</v>
      </c>
      <c r="EF27" t="e">
        <v>#VALUE!</v>
      </c>
      <c r="EG27" t="e">
        <v>#VALUE!</v>
      </c>
      <c r="EH27" t="e">
        <v>#VALUE!</v>
      </c>
      <c r="EI27" t="e">
        <v>#VALUE!</v>
      </c>
      <c r="EJ27" t="e">
        <v>#VALUE!</v>
      </c>
      <c r="EK27" t="e">
        <v>#VALUE!</v>
      </c>
      <c r="EL27">
        <v>0.81371901711308203</v>
      </c>
      <c r="EM27">
        <v>1.02304506354207</v>
      </c>
      <c r="EN27">
        <v>0.78270330981713498</v>
      </c>
      <c r="EO27">
        <v>0.68981134704826896</v>
      </c>
      <c r="EP27">
        <v>0.484135903864442</v>
      </c>
      <c r="EQ27">
        <v>0.635271864237406</v>
      </c>
      <c r="ER27">
        <v>0.58763142058125994</v>
      </c>
      <c r="ES27">
        <v>0.62475869572847598</v>
      </c>
      <c r="ET27">
        <v>0.58877837197554295</v>
      </c>
      <c r="EU27">
        <v>0.428806086279934</v>
      </c>
      <c r="EV27">
        <v>5.3534145862702803E-2</v>
      </c>
      <c r="EW27" t="e">
        <v>#VALUE!</v>
      </c>
      <c r="EX27" t="e">
        <v>#VALUE!</v>
      </c>
      <c r="EY27" t="e">
        <v>#VALUE!</v>
      </c>
      <c r="EZ27" t="e">
        <v>#VALUE!</v>
      </c>
      <c r="FA27">
        <v>0.24982601402594601</v>
      </c>
      <c r="FB27">
        <v>0.25133633048957499</v>
      </c>
      <c r="FC27">
        <v>0.25622126285493702</v>
      </c>
      <c r="FD27">
        <v>0.22645321999059301</v>
      </c>
      <c r="FE27">
        <v>0.12795020316417399</v>
      </c>
      <c r="FF27" t="e">
        <v>#VALUE!</v>
      </c>
      <c r="FG27" t="e">
        <v>#VALUE!</v>
      </c>
      <c r="FH27" t="e">
        <v>#VALUE!</v>
      </c>
      <c r="FI27" t="e">
        <v>#VALUE!</v>
      </c>
      <c r="FJ27" t="e">
        <v>#VALUE!</v>
      </c>
      <c r="FK27">
        <v>0.13561983618551399</v>
      </c>
      <c r="FL27">
        <v>0.16637757088746499</v>
      </c>
      <c r="FM27">
        <v>0.21059281878487901</v>
      </c>
      <c r="FN27">
        <v>0.18116257599247501</v>
      </c>
      <c r="FO27">
        <v>0.159073225555459</v>
      </c>
      <c r="FP27">
        <v>7.1378861150270395E-2</v>
      </c>
      <c r="FQ27">
        <v>0.113278346136146</v>
      </c>
      <c r="FR27">
        <v>0.14390509283633399</v>
      </c>
      <c r="FS27">
        <v>0.139355827686519</v>
      </c>
      <c r="FT27">
        <v>0.10028529437192001</v>
      </c>
      <c r="FU27" t="e">
        <v>#VALUE!</v>
      </c>
      <c r="FV27" t="e">
        <v>#VALUE!</v>
      </c>
      <c r="FW27" t="e">
        <v>#VALUE!</v>
      </c>
      <c r="FX27" t="e">
        <v>#VALUE!</v>
      </c>
      <c r="FY27" t="e">
        <v>#VALUE!</v>
      </c>
      <c r="FZ27" t="e">
        <v>#VALUE!</v>
      </c>
      <c r="GA27" t="e">
        <v>#VALUE!</v>
      </c>
      <c r="GB27">
        <v>9.4766768453195704E-2</v>
      </c>
      <c r="GC27">
        <v>0.104516870764889</v>
      </c>
      <c r="GD27">
        <v>7.9536612777729707E-2</v>
      </c>
      <c r="GE27">
        <v>7.1378861150270395E-2</v>
      </c>
      <c r="GF27" t="e">
        <v>#VALUE!</v>
      </c>
      <c r="GG27" t="e">
        <v>#VALUE!</v>
      </c>
      <c r="GH27" t="e">
        <v>#VALUE!</v>
      </c>
      <c r="GI27" t="e">
        <v>#VALUE!</v>
      </c>
      <c r="GJ27" t="e">
        <v>#VALUE!</v>
      </c>
      <c r="GK27" t="e">
        <v>#VALUE!</v>
      </c>
      <c r="GL27" t="e">
        <v>#VALUE!</v>
      </c>
      <c r="GM27" t="e">
        <v>#VALUE!</v>
      </c>
      <c r="GN27" t="e">
        <v>#VALUE!</v>
      </c>
      <c r="GO27" t="e">
        <v>#VALUE!</v>
      </c>
      <c r="GP27" t="e">
        <v>#VALUE!</v>
      </c>
      <c r="GQ27" t="e">
        <v>#VALUE!</v>
      </c>
      <c r="GR27" t="e">
        <v>#VALUE!</v>
      </c>
      <c r="GS27" t="e">
        <v>#VALUE!</v>
      </c>
      <c r="GT27" t="e">
        <v>#VALUE!</v>
      </c>
      <c r="GU27" t="e">
        <v>#VALUE!</v>
      </c>
      <c r="GV27" t="e">
        <v>#VALUE!</v>
      </c>
      <c r="GW27" t="e">
        <v>#VALUE!</v>
      </c>
      <c r="GX27" t="e">
        <v>#VALUE!</v>
      </c>
      <c r="GY27" t="e">
        <v>#VALUE!</v>
      </c>
      <c r="GZ27" t="e">
        <v>#VALUE!</v>
      </c>
      <c r="HA27" t="e">
        <v>#VALUE!</v>
      </c>
      <c r="HB27" t="e">
        <v>#VALUE!</v>
      </c>
      <c r="HC27" t="e">
        <v>#VALUE!</v>
      </c>
      <c r="HD27">
        <v>6.42409750352433E-2</v>
      </c>
      <c r="HE27" t="e">
        <v>#VALUE!</v>
      </c>
      <c r="HF27" t="e">
        <v>#VALUE!</v>
      </c>
      <c r="HG27" t="e">
        <v>#VALUE!</v>
      </c>
      <c r="HH27" t="e">
        <v>#VALUE!</v>
      </c>
      <c r="HI27">
        <v>3.6902871214689799</v>
      </c>
      <c r="HJ27">
        <v>3.5930475415058898</v>
      </c>
      <c r="HK27">
        <v>3.8222596609455599</v>
      </c>
      <c r="HL27">
        <v>3.8601564269165798</v>
      </c>
      <c r="HM27">
        <v>2.93939655917697</v>
      </c>
      <c r="HN27">
        <v>0.32834276129124401</v>
      </c>
      <c r="HO27">
        <v>0.28673581365712097</v>
      </c>
      <c r="HP27">
        <v>0.27026078410726201</v>
      </c>
      <c r="HQ27">
        <v>0.25432438552789699</v>
      </c>
      <c r="HR27">
        <v>0.14524077115933301</v>
      </c>
      <c r="HS27">
        <v>0.331911704348757</v>
      </c>
      <c r="HT27">
        <v>0.30089560692413903</v>
      </c>
      <c r="HU27">
        <v>0.36502755256045799</v>
      </c>
      <c r="HV27">
        <v>0.34142177783197197</v>
      </c>
      <c r="HW27">
        <v>0.28356531512060201</v>
      </c>
      <c r="HX27">
        <v>18.571428571428573</v>
      </c>
      <c r="HY27">
        <v>14.473684210526317</v>
      </c>
      <c r="HZ27">
        <v>15.568862275449103</v>
      </c>
      <c r="IA27">
        <v>21.472392638036812</v>
      </c>
      <c r="IB27">
        <v>12.857142857142856</v>
      </c>
    </row>
    <row r="28" spans="1:236" x14ac:dyDescent="0.3">
      <c r="A28" t="s">
        <v>45</v>
      </c>
      <c r="B28">
        <v>2.1176995095853801</v>
      </c>
      <c r="C28">
        <v>3.1906104891319802</v>
      </c>
      <c r="D28">
        <v>3.0141432877347598</v>
      </c>
      <c r="E28">
        <v>3.9962321239973702</v>
      </c>
      <c r="F28">
        <v>2.82135199187451</v>
      </c>
      <c r="G28" t="e">
        <v>#VALUE!</v>
      </c>
      <c r="H28" t="e">
        <v>#VALUE!</v>
      </c>
      <c r="I28" t="e">
        <v>#VALUE!</v>
      </c>
      <c r="J28" t="e">
        <v>#VALUE!</v>
      </c>
      <c r="K28" t="e">
        <v>#VALUE!</v>
      </c>
      <c r="L28" t="e">
        <v>#VALUE!</v>
      </c>
      <c r="M28" t="e">
        <v>#VALUE!</v>
      </c>
      <c r="N28" t="e">
        <v>#VALUE!</v>
      </c>
      <c r="O28" t="e">
        <v>#VALUE!</v>
      </c>
      <c r="P28" t="e">
        <v>#VALUE!</v>
      </c>
      <c r="Q28">
        <v>1.4</v>
      </c>
      <c r="R28">
        <v>1.5</v>
      </c>
      <c r="S28">
        <v>2.2307692307692299</v>
      </c>
      <c r="T28">
        <v>1.4054054054054099</v>
      </c>
      <c r="U28">
        <v>1.4347826086956501</v>
      </c>
      <c r="V28">
        <v>77</v>
      </c>
      <c r="W28">
        <v>73.935483870967701</v>
      </c>
      <c r="X28">
        <v>136.344827586207</v>
      </c>
      <c r="Y28">
        <v>77.157894736842096</v>
      </c>
      <c r="Z28">
        <v>16.2222222222222</v>
      </c>
      <c r="AA28" t="e">
        <v>#VALUE!</v>
      </c>
      <c r="AB28" t="e">
        <v>#VALUE!</v>
      </c>
      <c r="AC28" t="e">
        <v>#VALUE!</v>
      </c>
      <c r="AD28" t="e">
        <v>#VALUE!</v>
      </c>
      <c r="AE28" t="e">
        <v>#VALUE!</v>
      </c>
      <c r="AF28" t="e">
        <v>#VALUE!</v>
      </c>
      <c r="AG28" t="e">
        <v>#VALUE!</v>
      </c>
      <c r="AH28" t="e">
        <v>#VALUE!</v>
      </c>
      <c r="AI28" t="e">
        <v>#VALUE!</v>
      </c>
      <c r="AJ28" t="e">
        <v>#VALUE!</v>
      </c>
      <c r="AK28">
        <v>0.62172139110161295</v>
      </c>
      <c r="AL28">
        <v>0.58404730300470598</v>
      </c>
      <c r="AM28">
        <v>0.64239315419832699</v>
      </c>
      <c r="AN28">
        <v>0.60104467288382202</v>
      </c>
      <c r="AO28">
        <v>0.60263832210306501</v>
      </c>
      <c r="AP28">
        <v>16.666667</v>
      </c>
      <c r="AQ28">
        <v>26.086956999999998</v>
      </c>
      <c r="AR28">
        <v>7.6923080000000006</v>
      </c>
      <c r="AS28">
        <v>5</v>
      </c>
      <c r="AT28">
        <v>8</v>
      </c>
      <c r="AU28">
        <v>60</v>
      </c>
      <c r="AV28">
        <v>70</v>
      </c>
      <c r="AW28">
        <v>57.142859999999999</v>
      </c>
      <c r="AX28">
        <v>59.45946</v>
      </c>
      <c r="AY28">
        <v>84.782610000000005</v>
      </c>
      <c r="AZ28">
        <v>40</v>
      </c>
      <c r="BA28">
        <v>30</v>
      </c>
      <c r="BB28">
        <v>42.857143000000001</v>
      </c>
      <c r="BC28">
        <v>40.540541000000005</v>
      </c>
      <c r="BD28">
        <v>13.043478</v>
      </c>
      <c r="BE28">
        <v>69.117649999999998</v>
      </c>
      <c r="BF28">
        <v>69.182389999999998</v>
      </c>
      <c r="BG28">
        <v>83.974360000000004</v>
      </c>
      <c r="BH28">
        <v>94.820720000000009</v>
      </c>
      <c r="BI28">
        <v>63.440860000000001</v>
      </c>
      <c r="BJ28">
        <v>30.882349999999999</v>
      </c>
      <c r="BK28">
        <v>30.817610000000002</v>
      </c>
      <c r="BL28">
        <v>16.025641</v>
      </c>
      <c r="BM28">
        <v>5.1792829999999999</v>
      </c>
      <c r="BN28">
        <v>36.559139999999999</v>
      </c>
      <c r="BO28">
        <v>5.3672041966193902</v>
      </c>
      <c r="BP28">
        <v>5.4494992156389497</v>
      </c>
      <c r="BQ28">
        <v>5.3548742779069496</v>
      </c>
      <c r="BR28">
        <v>5.4189424475874697</v>
      </c>
      <c r="BS28">
        <v>4.3513333966024499</v>
      </c>
      <c r="BT28">
        <v>0.48571983679813502</v>
      </c>
      <c r="BU28">
        <v>0.439242186557258</v>
      </c>
      <c r="BV28">
        <v>0.49377981255543002</v>
      </c>
      <c r="BW28">
        <v>0.41977723185536803</v>
      </c>
      <c r="BX28">
        <v>0.341653221979691</v>
      </c>
      <c r="BY28">
        <v>1.25315717893919</v>
      </c>
      <c r="BZ28">
        <v>1.35634125739109</v>
      </c>
      <c r="CA28">
        <v>1.09782113665236</v>
      </c>
      <c r="CB28">
        <v>1.28795287046533</v>
      </c>
      <c r="CC28">
        <v>1.0581759514093201</v>
      </c>
      <c r="CD28">
        <v>6.6009325820866502</v>
      </c>
      <c r="CE28">
        <v>7.0616628454205399</v>
      </c>
      <c r="CF28">
        <v>7.2532898679258899</v>
      </c>
      <c r="CG28">
        <v>7.1600639206239398</v>
      </c>
      <c r="CH28">
        <v>6.6147859922179002</v>
      </c>
      <c r="CI28">
        <v>0.39343306780648901</v>
      </c>
      <c r="CJ28">
        <v>0.34753227947387499</v>
      </c>
      <c r="CK28">
        <v>0.393106258539275</v>
      </c>
      <c r="CL28">
        <v>0.41500703603882899</v>
      </c>
      <c r="CM28">
        <v>0.37486950744993802</v>
      </c>
      <c r="CN28">
        <v>1.5348746842821099</v>
      </c>
      <c r="CO28">
        <v>1.46735851333414</v>
      </c>
      <c r="CP28">
        <v>1.3854598624128101</v>
      </c>
      <c r="CQ28">
        <v>1.68864931905455</v>
      </c>
      <c r="CR28">
        <v>1.5137135807155699</v>
      </c>
      <c r="CS28">
        <v>9.9523994559937794</v>
      </c>
      <c r="CT28">
        <v>10.667310244962</v>
      </c>
      <c r="CU28">
        <v>10.6761907044752</v>
      </c>
      <c r="CV28">
        <v>11.1145562525342</v>
      </c>
      <c r="CW28">
        <v>9.7133909082281509</v>
      </c>
      <c r="CX28">
        <v>9.9523994559937794</v>
      </c>
      <c r="CY28">
        <v>10.6576565705322</v>
      </c>
      <c r="CZ28">
        <v>10.589899086747</v>
      </c>
      <c r="DA28">
        <v>10.961909986404899</v>
      </c>
      <c r="DB28">
        <v>8.9873778115213092</v>
      </c>
      <c r="DC28" t="e">
        <v>#VALUE!</v>
      </c>
      <c r="DD28">
        <v>0.106190418728128</v>
      </c>
      <c r="DE28">
        <v>1.16014286056713</v>
      </c>
      <c r="DF28">
        <v>1.34042502444725</v>
      </c>
      <c r="DG28">
        <v>4.0761127455632504</v>
      </c>
      <c r="DH28" t="e">
        <v>#VALUE!</v>
      </c>
      <c r="DI28" t="e">
        <v>#VALUE!</v>
      </c>
      <c r="DJ28" t="e">
        <v>#VALUE!</v>
      </c>
      <c r="DK28" t="e">
        <v>#VALUE!</v>
      </c>
      <c r="DL28" t="e">
        <v>#VALUE!</v>
      </c>
      <c r="DM28">
        <v>4.1091898193122196</v>
      </c>
      <c r="DN28">
        <v>4.4069023772173299</v>
      </c>
      <c r="DO28">
        <v>3.90709269157938</v>
      </c>
      <c r="DP28">
        <v>4.0403558566079099</v>
      </c>
      <c r="DQ28">
        <v>3.04640789598557</v>
      </c>
      <c r="DR28">
        <v>0.90829609481251194</v>
      </c>
      <c r="DS28">
        <v>0.90261855918909095</v>
      </c>
      <c r="DT28">
        <v>0.74786068697715702</v>
      </c>
      <c r="DU28">
        <v>0.93972857585803904</v>
      </c>
      <c r="DV28">
        <v>0.74024864762266296</v>
      </c>
      <c r="DW28">
        <v>1.0394404507480099</v>
      </c>
      <c r="DX28">
        <v>1.30324604802703</v>
      </c>
      <c r="DY28">
        <v>1.33272609602339</v>
      </c>
      <c r="DZ28">
        <v>1.1591575834187999</v>
      </c>
      <c r="EA28">
        <v>0.77346493309291098</v>
      </c>
      <c r="EB28" t="e">
        <v>#VALUE!</v>
      </c>
      <c r="EC28" t="e">
        <v>#VALUE!</v>
      </c>
      <c r="ED28" t="e">
        <v>#VALUE!</v>
      </c>
      <c r="EE28" t="e">
        <v>#VALUE!</v>
      </c>
      <c r="EF28" t="e">
        <v>#VALUE!</v>
      </c>
      <c r="EG28" t="e">
        <v>#VALUE!</v>
      </c>
      <c r="EH28" t="e">
        <v>#VALUE!</v>
      </c>
      <c r="EI28" t="e">
        <v>#VALUE!</v>
      </c>
      <c r="EJ28" t="e">
        <v>#VALUE!</v>
      </c>
      <c r="EK28" t="e">
        <v>#VALUE!</v>
      </c>
      <c r="EL28">
        <v>1.23858558383524</v>
      </c>
      <c r="EM28">
        <v>1.1970556292989001</v>
      </c>
      <c r="EN28">
        <v>1.0738512428389899</v>
      </c>
      <c r="EO28">
        <v>1.5693944236410899</v>
      </c>
      <c r="EP28">
        <v>1.2622188478694101</v>
      </c>
      <c r="EQ28">
        <v>1.98173693413639</v>
      </c>
      <c r="ER28">
        <v>1.9066006998914</v>
      </c>
      <c r="ES28">
        <v>1.87444569620557</v>
      </c>
      <c r="ET28">
        <v>1.96055048059723</v>
      </c>
      <c r="EU28">
        <v>1.2859447660624499</v>
      </c>
      <c r="EV28" t="e">
        <v>#VALUE!</v>
      </c>
      <c r="EW28" t="e">
        <v>#VALUE!</v>
      </c>
      <c r="EX28" t="e">
        <v>#VALUE!</v>
      </c>
      <c r="EY28" t="e">
        <v>#VALUE!</v>
      </c>
      <c r="EZ28" t="e">
        <v>#VALUE!</v>
      </c>
      <c r="FA28">
        <v>0.490577035166116</v>
      </c>
      <c r="FB28">
        <v>0.41510800048268398</v>
      </c>
      <c r="FC28">
        <v>0.56568949399554203</v>
      </c>
      <c r="FD28">
        <v>0.45793879838767398</v>
      </c>
      <c r="FE28">
        <v>0.25149473284616097</v>
      </c>
      <c r="FF28">
        <v>0.131144355935496</v>
      </c>
      <c r="FG28">
        <v>0.10136358151321299</v>
      </c>
      <c r="FH28">
        <v>9.1085596490807594E-2</v>
      </c>
      <c r="FI28">
        <v>8.1093328881150603E-2</v>
      </c>
      <c r="FJ28" t="e">
        <v>#VALUE!</v>
      </c>
      <c r="FK28">
        <v>0.238002720031086</v>
      </c>
      <c r="FL28">
        <v>0.222034511886087</v>
      </c>
      <c r="FM28">
        <v>0.22531700184568201</v>
      </c>
      <c r="FN28">
        <v>0.21465881174422199</v>
      </c>
      <c r="FO28">
        <v>0.189807345544273</v>
      </c>
      <c r="FP28">
        <v>0.22343112492714201</v>
      </c>
      <c r="FQ28">
        <v>0.183419814166767</v>
      </c>
      <c r="FR28">
        <v>0.23490495937103001</v>
      </c>
      <c r="FS28">
        <v>0.25759057409306702</v>
      </c>
      <c r="FT28">
        <v>0.303691752870836</v>
      </c>
      <c r="FU28" t="e">
        <v>#VALUE!</v>
      </c>
      <c r="FV28" t="e">
        <v>#VALUE!</v>
      </c>
      <c r="FW28" t="e">
        <v>#VALUE!</v>
      </c>
      <c r="FX28" t="e">
        <v>#VALUE!</v>
      </c>
      <c r="FY28" t="e">
        <v>#VALUE!</v>
      </c>
      <c r="FZ28" t="e">
        <v>#VALUE!</v>
      </c>
      <c r="GA28" t="e">
        <v>#VALUE!</v>
      </c>
      <c r="GB28" t="e">
        <v>#VALUE!</v>
      </c>
      <c r="GC28" t="e">
        <v>#VALUE!</v>
      </c>
      <c r="GD28" t="e">
        <v>#VALUE!</v>
      </c>
      <c r="GE28">
        <v>0.13600155430347799</v>
      </c>
      <c r="GF28">
        <v>0.111017255943043</v>
      </c>
      <c r="GG28">
        <v>9.5879575253481605E-2</v>
      </c>
      <c r="GH28">
        <v>0.12879528704653301</v>
      </c>
      <c r="GI28">
        <v>5.6942203663281801E-2</v>
      </c>
      <c r="GJ28" t="e">
        <v>#VALUE!</v>
      </c>
      <c r="GK28" t="e">
        <v>#VALUE!</v>
      </c>
      <c r="GL28" t="e">
        <v>#VALUE!</v>
      </c>
      <c r="GM28" t="e">
        <v>#VALUE!</v>
      </c>
      <c r="GN28" t="e">
        <v>#VALUE!</v>
      </c>
      <c r="GO28" t="e">
        <v>#VALUE!</v>
      </c>
      <c r="GP28" t="e">
        <v>#VALUE!</v>
      </c>
      <c r="GQ28" t="e">
        <v>#VALUE!</v>
      </c>
      <c r="GR28" t="e">
        <v>#VALUE!</v>
      </c>
      <c r="GS28" t="e">
        <v>#VALUE!</v>
      </c>
      <c r="GT28" t="e">
        <v>#VALUE!</v>
      </c>
      <c r="GU28" t="e">
        <v>#VALUE!</v>
      </c>
      <c r="GV28" t="e">
        <v>#VALUE!</v>
      </c>
      <c r="GW28" t="e">
        <v>#VALUE!</v>
      </c>
      <c r="GX28" t="e">
        <v>#VALUE!</v>
      </c>
      <c r="GY28" t="e">
        <v>#VALUE!</v>
      </c>
      <c r="GZ28" t="e">
        <v>#VALUE!</v>
      </c>
      <c r="HA28" t="e">
        <v>#VALUE!</v>
      </c>
      <c r="HB28" t="e">
        <v>#VALUE!</v>
      </c>
      <c r="HC28" t="e">
        <v>#VALUE!</v>
      </c>
      <c r="HD28">
        <v>0.97143967359627004</v>
      </c>
      <c r="HE28">
        <v>1.09569204778569</v>
      </c>
      <c r="HF28">
        <v>0.89168004985737903</v>
      </c>
      <c r="HG28">
        <v>1.14007680015265</v>
      </c>
      <c r="HH28">
        <v>0.61687387301888597</v>
      </c>
      <c r="HI28">
        <v>5.0903438896444504</v>
      </c>
      <c r="HJ28">
        <v>5.3626161457704802</v>
      </c>
      <c r="HK28">
        <v>5.0336777008077904</v>
      </c>
      <c r="HL28">
        <v>5.4571040141197802</v>
      </c>
      <c r="HM28">
        <v>4.175761601974</v>
      </c>
      <c r="HN28">
        <v>0.64115018457353801</v>
      </c>
      <c r="HO28">
        <v>0.530952093640642</v>
      </c>
      <c r="HP28">
        <v>0.66636304801169699</v>
      </c>
      <c r="HQ28">
        <v>0.54857251890190095</v>
      </c>
      <c r="HR28">
        <v>0.27522065103919502</v>
      </c>
      <c r="HS28">
        <v>1.5203030891781599</v>
      </c>
      <c r="HT28">
        <v>1.55424158320261</v>
      </c>
      <c r="HU28">
        <v>1.42860567127688</v>
      </c>
      <c r="HV28">
        <v>1.6743387316049301</v>
      </c>
      <c r="HW28">
        <v>1.1483344405428499</v>
      </c>
      <c r="HX28" t="e">
        <v>#VALUE!</v>
      </c>
      <c r="HY28" t="e">
        <v>#VALUE!</v>
      </c>
      <c r="HZ28" t="e">
        <v>#VALUE!</v>
      </c>
      <c r="IA28" t="e">
        <v>#VALUE!</v>
      </c>
      <c r="IB28" t="e">
        <v>#VALUE!</v>
      </c>
    </row>
    <row r="29" spans="1:236" x14ac:dyDescent="0.3">
      <c r="A29" t="s">
        <v>46</v>
      </c>
      <c r="B29">
        <v>2.9964964042043101</v>
      </c>
      <c r="C29">
        <v>3.3035383993324099</v>
      </c>
      <c r="D29">
        <v>3.3265401241055401</v>
      </c>
      <c r="E29">
        <v>3.2028165945934801</v>
      </c>
      <c r="F29">
        <v>2.9001018488149302</v>
      </c>
      <c r="G29" t="e">
        <v>#VALUE!</v>
      </c>
      <c r="H29" t="e">
        <v>#VALUE!</v>
      </c>
      <c r="I29" t="e">
        <v>#VALUE!</v>
      </c>
      <c r="J29" t="e">
        <v>#VALUE!</v>
      </c>
      <c r="K29" t="e">
        <v>#VALUE!</v>
      </c>
      <c r="L29">
        <v>13.9784946236559</v>
      </c>
      <c r="M29">
        <v>11.0294117647059</v>
      </c>
      <c r="N29">
        <v>16.1157024793388</v>
      </c>
      <c r="O29">
        <v>11.764705882352899</v>
      </c>
      <c r="P29">
        <v>11.4093959731544</v>
      </c>
      <c r="Q29">
        <v>2.3735408560311302</v>
      </c>
      <c r="R29">
        <v>1.9094076655052299</v>
      </c>
      <c r="S29">
        <v>1.96309963099631</v>
      </c>
      <c r="T29">
        <v>1.87037037037037</v>
      </c>
      <c r="U29">
        <v>1.6747967479674799</v>
      </c>
      <c r="V29">
        <v>111.906810035842</v>
      </c>
      <c r="W29">
        <v>67.342679127725901</v>
      </c>
      <c r="X29">
        <v>81.911262798634795</v>
      </c>
      <c r="Y29">
        <v>55.189368770764098</v>
      </c>
      <c r="Z29">
        <v>19.3624161073826</v>
      </c>
      <c r="AA29">
        <v>14.336917562724</v>
      </c>
      <c r="AB29">
        <v>12.4610591900312</v>
      </c>
      <c r="AC29">
        <v>13.651877133105801</v>
      </c>
      <c r="AD29">
        <v>12.9568106312292</v>
      </c>
      <c r="AE29">
        <v>10.067114093959701</v>
      </c>
      <c r="AF29">
        <v>10.752688172042999</v>
      </c>
      <c r="AG29">
        <v>9.3457943925233593</v>
      </c>
      <c r="AH29">
        <v>9.5563139931740597</v>
      </c>
      <c r="AI29">
        <v>10.631229235880401</v>
      </c>
      <c r="AJ29">
        <v>8.0536912751677807</v>
      </c>
      <c r="AK29">
        <v>0.61699541927643298</v>
      </c>
      <c r="AL29">
        <v>0.66906503471438605</v>
      </c>
      <c r="AM29">
        <v>0.60168630503912301</v>
      </c>
      <c r="AN29">
        <v>0.584205493627445</v>
      </c>
      <c r="AO29">
        <v>0.55334736185800004</v>
      </c>
      <c r="AP29">
        <v>100</v>
      </c>
      <c r="AQ29">
        <v>0</v>
      </c>
      <c r="AR29">
        <v>0</v>
      </c>
      <c r="AS29">
        <v>11.111110999999999</v>
      </c>
      <c r="AT29">
        <v>10</v>
      </c>
      <c r="AU29" t="e">
        <v>#VALUE!</v>
      </c>
      <c r="AV29">
        <v>50</v>
      </c>
      <c r="AW29">
        <v>66.666669999999996</v>
      </c>
      <c r="AX29">
        <v>66.666669999999996</v>
      </c>
      <c r="AY29">
        <v>57.142859999999999</v>
      </c>
      <c r="AZ29" t="e">
        <v>#VALUE!</v>
      </c>
      <c r="BA29">
        <v>50</v>
      </c>
      <c r="BB29">
        <v>33.333332999999996</v>
      </c>
      <c r="BC29">
        <v>33.333332999999996</v>
      </c>
      <c r="BD29">
        <v>42.857143000000001</v>
      </c>
      <c r="BE29">
        <v>0</v>
      </c>
      <c r="BF29">
        <v>100</v>
      </c>
      <c r="BG29">
        <v>86.363640000000004</v>
      </c>
      <c r="BH29">
        <v>100</v>
      </c>
      <c r="BI29">
        <v>78.947369999999992</v>
      </c>
      <c r="BJ29">
        <v>100</v>
      </c>
      <c r="BK29">
        <v>0</v>
      </c>
      <c r="BL29">
        <v>13.636364</v>
      </c>
      <c r="BM29">
        <v>0</v>
      </c>
      <c r="BN29">
        <v>21.052631999999999</v>
      </c>
      <c r="BO29">
        <v>4.7837177312731196</v>
      </c>
      <c r="BP29">
        <v>4.9038219012598097</v>
      </c>
      <c r="BQ29">
        <v>4.8477971156002999</v>
      </c>
      <c r="BR29">
        <v>4.6972217492107999</v>
      </c>
      <c r="BS29">
        <v>3.9643571558465198</v>
      </c>
      <c r="BT29">
        <v>0.56357590245596201</v>
      </c>
      <c r="BU29">
        <v>0.52569395584701795</v>
      </c>
      <c r="BV29">
        <v>0.50668320424347202</v>
      </c>
      <c r="BW29">
        <v>0.434879425749578</v>
      </c>
      <c r="BX29">
        <v>0.306549242719455</v>
      </c>
      <c r="BY29">
        <v>1.1592035150042099</v>
      </c>
      <c r="BZ29">
        <v>1.1921039705823799</v>
      </c>
      <c r="CA29">
        <v>1.22184543523296</v>
      </c>
      <c r="CB29">
        <v>1.33083583301678</v>
      </c>
      <c r="CC29">
        <v>1.20801184630972</v>
      </c>
      <c r="CD29">
        <v>5.4568036432110496</v>
      </c>
      <c r="CE29">
        <v>5.7215680547996097</v>
      </c>
      <c r="CF29">
        <v>6.1250610262973897</v>
      </c>
      <c r="CG29">
        <v>6.2952726510616603</v>
      </c>
      <c r="CH29">
        <v>5.8608058608058604</v>
      </c>
      <c r="CI29">
        <v>0.68376981530202097</v>
      </c>
      <c r="CJ29">
        <v>0.67172005469341201</v>
      </c>
      <c r="CK29">
        <v>0.65182683045904999</v>
      </c>
      <c r="CL29">
        <v>0.60254378266507702</v>
      </c>
      <c r="CM29">
        <v>0.446834489387681</v>
      </c>
      <c r="CN29">
        <v>1.9578252914702401</v>
      </c>
      <c r="CO29">
        <v>2.0523304437865901</v>
      </c>
      <c r="CP29">
        <v>2.07159539234961</v>
      </c>
      <c r="CQ29">
        <v>2.2136934623999598</v>
      </c>
      <c r="CR29">
        <v>2.1562361987893901</v>
      </c>
      <c r="CS29">
        <v>9.9360301286074897</v>
      </c>
      <c r="CT29">
        <v>10.365197998114899</v>
      </c>
      <c r="CU29">
        <v>10.460896987610001</v>
      </c>
      <c r="CV29">
        <v>10.5366569299084</v>
      </c>
      <c r="CW29">
        <v>9.6770841451692498</v>
      </c>
      <c r="CX29">
        <v>9.9360301286074897</v>
      </c>
      <c r="CY29">
        <v>10.362542978135901</v>
      </c>
      <c r="CZ29">
        <v>10.408117487167999</v>
      </c>
      <c r="DA29">
        <v>10.4240074401058</v>
      </c>
      <c r="DB29">
        <v>9.09516015898995</v>
      </c>
      <c r="DC29" t="e">
        <v>#VALUE!</v>
      </c>
      <c r="DD29">
        <v>0.20443653838495099</v>
      </c>
      <c r="DE29">
        <v>1.32476546109491</v>
      </c>
      <c r="DF29">
        <v>1.9831549716411501</v>
      </c>
      <c r="DG29">
        <v>3.9201932818954099</v>
      </c>
      <c r="DH29" t="e">
        <v>#VALUE!</v>
      </c>
      <c r="DI29" t="e">
        <v>#VALUE!</v>
      </c>
      <c r="DJ29" t="e">
        <v>#VALUE!</v>
      </c>
      <c r="DK29" t="e">
        <v>#VALUE!</v>
      </c>
      <c r="DL29" t="e">
        <v>#VALUE!</v>
      </c>
      <c r="DM29">
        <v>4.2521935389094399</v>
      </c>
      <c r="DN29">
        <v>4.4816737245947804</v>
      </c>
      <c r="DO29">
        <v>5.1196115428767497</v>
      </c>
      <c r="DP29">
        <v>4.9460985290072399</v>
      </c>
      <c r="DQ29">
        <v>4.0916530278232397</v>
      </c>
      <c r="DR29">
        <v>1.2954232828964101</v>
      </c>
      <c r="DS29">
        <v>1.2266192303097101</v>
      </c>
      <c r="DT29">
        <v>1.74700146463114</v>
      </c>
      <c r="DU29">
        <v>1.7630955031895501</v>
      </c>
      <c r="DV29">
        <v>1.29114384433533</v>
      </c>
      <c r="DW29">
        <v>0.76657006637375003</v>
      </c>
      <c r="DX29">
        <v>0.54427909570019495</v>
      </c>
      <c r="DY29">
        <v>0.51196115428767497</v>
      </c>
      <c r="DZ29">
        <v>0.47941527055525701</v>
      </c>
      <c r="EA29">
        <v>0.405268490374873</v>
      </c>
      <c r="EB29" t="e">
        <v>#VALUE!</v>
      </c>
      <c r="EC29" t="e">
        <v>#VALUE!</v>
      </c>
      <c r="ED29" t="e">
        <v>#VALUE!</v>
      </c>
      <c r="EE29" t="e">
        <v>#VALUE!</v>
      </c>
      <c r="EF29" t="e">
        <v>#VALUE!</v>
      </c>
      <c r="EG29" t="e">
        <v>#VALUE!</v>
      </c>
      <c r="EH29">
        <v>3.1860239748304098E-2</v>
      </c>
      <c r="EI29" t="e">
        <v>#VALUE!</v>
      </c>
      <c r="EJ29" t="e">
        <v>#VALUE!</v>
      </c>
      <c r="EK29" t="e">
        <v>#VALUE!</v>
      </c>
      <c r="EL29">
        <v>0.61699541927643298</v>
      </c>
      <c r="EM29">
        <v>0.95049715249107203</v>
      </c>
      <c r="EN29">
        <v>0.97114280813332099</v>
      </c>
      <c r="EO29">
        <v>1.0138454082234101</v>
      </c>
      <c r="EP29">
        <v>0.98199672667757798</v>
      </c>
      <c r="EQ29">
        <v>1.1031130223427099</v>
      </c>
      <c r="ER29">
        <v>1.3460951293658501</v>
      </c>
      <c r="ES29">
        <v>1.18753875994564</v>
      </c>
      <c r="ET29">
        <v>1.2417641434054201</v>
      </c>
      <c r="EU29">
        <v>1.0235627256903901</v>
      </c>
      <c r="EV29">
        <v>6.9445371866611497E-2</v>
      </c>
      <c r="EW29">
        <v>6.1065459517582903E-2</v>
      </c>
      <c r="EX29">
        <v>6.86133505746368E-2</v>
      </c>
      <c r="EY29">
        <v>0.107409978648992</v>
      </c>
      <c r="EZ29">
        <v>9.8719247655417897E-2</v>
      </c>
      <c r="FA29">
        <v>0.526182240681633</v>
      </c>
      <c r="FB29">
        <v>0.66906503471438605</v>
      </c>
      <c r="FC29">
        <v>0.52251705437607998</v>
      </c>
      <c r="FD29">
        <v>0.48203502613206201</v>
      </c>
      <c r="FE29">
        <v>0.264983243706648</v>
      </c>
      <c r="FF29">
        <v>4.2735613456376297E-2</v>
      </c>
      <c r="FG29" t="e">
        <v>#VALUE!</v>
      </c>
      <c r="FH29">
        <v>3.43066752873184E-2</v>
      </c>
      <c r="FI29">
        <v>2.6197555768046801E-2</v>
      </c>
      <c r="FJ29" t="e">
        <v>#VALUE!</v>
      </c>
      <c r="FK29">
        <v>0.16560050214345801</v>
      </c>
      <c r="FL29">
        <v>0.21505661830105299</v>
      </c>
      <c r="FM29">
        <v>0.192645176613403</v>
      </c>
      <c r="FN29">
        <v>0.23577800191242199</v>
      </c>
      <c r="FO29">
        <v>0.285766243213052</v>
      </c>
      <c r="FP29">
        <v>0.14957464709731699</v>
      </c>
      <c r="FQ29">
        <v>0.16992127865762199</v>
      </c>
      <c r="FR29">
        <v>0.174172351458693</v>
      </c>
      <c r="FS29">
        <v>0.243637268642836</v>
      </c>
      <c r="FT29">
        <v>0.27277686852154898</v>
      </c>
      <c r="FU29">
        <v>2.93807342512587E-2</v>
      </c>
      <c r="FV29">
        <v>4.2480319664405498E-2</v>
      </c>
      <c r="FW29">
        <v>3.6945650309419799E-2</v>
      </c>
      <c r="FX29">
        <v>3.1437066921656202E-2</v>
      </c>
      <c r="FY29" t="e">
        <v>#VALUE!</v>
      </c>
      <c r="FZ29" t="e">
        <v>#VALUE!</v>
      </c>
      <c r="GA29">
        <v>2.6550199790253401E-2</v>
      </c>
      <c r="GB29">
        <v>2.63897502210142E-2</v>
      </c>
      <c r="GC29">
        <v>3.9296333652070303E-2</v>
      </c>
      <c r="GD29">
        <v>3.6370249136206602E-2</v>
      </c>
      <c r="GE29">
        <v>0.13087781621015199</v>
      </c>
      <c r="GF29">
        <v>0.146026098846394</v>
      </c>
      <c r="GG29">
        <v>0.13986567617137499</v>
      </c>
      <c r="GH29">
        <v>9.6930956341773303E-2</v>
      </c>
      <c r="GI29">
        <v>4.93596238277089E-2</v>
      </c>
      <c r="GJ29" t="e">
        <v>#VALUE!</v>
      </c>
      <c r="GK29" t="e">
        <v>#VALUE!</v>
      </c>
      <c r="GL29" t="e">
        <v>#VALUE!</v>
      </c>
      <c r="GM29" t="e">
        <v>#VALUE!</v>
      </c>
      <c r="GN29" t="e">
        <v>#VALUE!</v>
      </c>
      <c r="GO29">
        <v>3.20517100922822E-2</v>
      </c>
      <c r="GP29">
        <v>4.5135339643430798E-2</v>
      </c>
      <c r="GQ29">
        <v>3.6945650309419799E-2</v>
      </c>
      <c r="GR29" t="e">
        <v>#VALUE!</v>
      </c>
      <c r="GS29" t="e">
        <v>#VALUE!</v>
      </c>
      <c r="GT29" t="e">
        <v>#VALUE!</v>
      </c>
      <c r="GU29" t="e">
        <v>#VALUE!</v>
      </c>
      <c r="GV29" t="e">
        <v>#VALUE!</v>
      </c>
      <c r="GW29" t="e">
        <v>#VALUE!</v>
      </c>
      <c r="GX29" t="e">
        <v>#VALUE!</v>
      </c>
      <c r="GY29" t="e">
        <v>#VALUE!</v>
      </c>
      <c r="GZ29" t="e">
        <v>#VALUE!</v>
      </c>
      <c r="HA29" t="e">
        <v>#VALUE!</v>
      </c>
      <c r="HB29" t="e">
        <v>#VALUE!</v>
      </c>
      <c r="HC29" t="e">
        <v>#VALUE!</v>
      </c>
      <c r="HD29" t="e">
        <v>#VALUE!</v>
      </c>
      <c r="HE29" t="e">
        <v>#VALUE!</v>
      </c>
      <c r="HF29">
        <v>3.43066752873184E-2</v>
      </c>
      <c r="HG29">
        <v>3.9296333652070303E-2</v>
      </c>
      <c r="HH29">
        <v>3.3772374197906102E-2</v>
      </c>
      <c r="HI29">
        <v>4.9119245716422499</v>
      </c>
      <c r="HJ29">
        <v>5.0604680800223001</v>
      </c>
      <c r="HK29">
        <v>5.5814321717444901</v>
      </c>
      <c r="HL29">
        <v>5.4255137995625002</v>
      </c>
      <c r="HM29">
        <v>4.6995557633855496</v>
      </c>
      <c r="HN29">
        <v>0.66240200857383202</v>
      </c>
      <c r="HO29">
        <v>0.796505993707603</v>
      </c>
      <c r="HP29">
        <v>0.65710478050325305</v>
      </c>
      <c r="HQ29">
        <v>0.63398084958673395</v>
      </c>
      <c r="HR29">
        <v>0.37409399111526798</v>
      </c>
      <c r="HS29">
        <v>0.46474979633809199</v>
      </c>
      <c r="HT29">
        <v>0.56286423555337295</v>
      </c>
      <c r="HU29">
        <v>0.54098987953079003</v>
      </c>
      <c r="HV29">
        <v>0.613022804972296</v>
      </c>
      <c r="HW29">
        <v>0.67025173408152094</v>
      </c>
      <c r="HX29">
        <v>22.939068100358423</v>
      </c>
      <c r="HY29">
        <v>19.003115264797508</v>
      </c>
      <c r="HZ29">
        <v>20.136518771331058</v>
      </c>
      <c r="IA29">
        <v>20.598006644518271</v>
      </c>
      <c r="IB29">
        <v>14.76510067114094</v>
      </c>
    </row>
    <row r="30" spans="1:236" x14ac:dyDescent="0.3">
      <c r="A30" t="s">
        <v>47</v>
      </c>
      <c r="B30">
        <v>2.8922511075817101</v>
      </c>
      <c r="C30">
        <v>3.66902834008097</v>
      </c>
      <c r="D30">
        <v>3.9178884427419098</v>
      </c>
      <c r="E30">
        <v>3.4114653665193102</v>
      </c>
      <c r="F30">
        <v>3.3698239834916501</v>
      </c>
      <c r="G30" t="e">
        <v>#VALUE!</v>
      </c>
      <c r="H30" t="e">
        <v>#VALUE!</v>
      </c>
      <c r="I30" t="e">
        <v>#VALUE!</v>
      </c>
      <c r="J30" t="e">
        <v>#VALUE!</v>
      </c>
      <c r="K30" t="e">
        <v>#VALUE!</v>
      </c>
      <c r="L30">
        <v>15.168539325842699</v>
      </c>
      <c r="M30">
        <v>7.4324324324324298</v>
      </c>
      <c r="N30">
        <v>6.25</v>
      </c>
      <c r="O30">
        <v>9.0425531914893593</v>
      </c>
      <c r="P30" t="e">
        <v>#VALUE!</v>
      </c>
      <c r="Q30">
        <v>2.1345029239766098</v>
      </c>
      <c r="R30">
        <v>1.73267326732673</v>
      </c>
      <c r="S30">
        <v>1.60103626943005</v>
      </c>
      <c r="T30">
        <v>1.9497206703910599</v>
      </c>
      <c r="U30">
        <v>1.70114942528736</v>
      </c>
      <c r="V30">
        <v>119.623595505618</v>
      </c>
      <c r="W30">
        <v>62.4170616113744</v>
      </c>
      <c r="X30">
        <v>57.294416243654801</v>
      </c>
      <c r="Y30">
        <v>73.005319148936195</v>
      </c>
      <c r="Z30">
        <v>24.920212765957402</v>
      </c>
      <c r="AA30">
        <v>10.6741573033708</v>
      </c>
      <c r="AB30">
        <v>9.0047393364928894</v>
      </c>
      <c r="AC30">
        <v>13.705583756345201</v>
      </c>
      <c r="AD30" t="e">
        <v>#VALUE!</v>
      </c>
      <c r="AE30">
        <v>5.8510638297872299</v>
      </c>
      <c r="AF30">
        <v>6.1797752808988804</v>
      </c>
      <c r="AG30">
        <v>11.374407582938399</v>
      </c>
      <c r="AH30">
        <v>9.6446700507614196</v>
      </c>
      <c r="AI30">
        <v>5.8510638297872299</v>
      </c>
      <c r="AJ30">
        <v>6.9148936170212796</v>
      </c>
      <c r="AK30">
        <v>0.32116931849836999</v>
      </c>
      <c r="AL30">
        <v>0.410394471165684</v>
      </c>
      <c r="AM30">
        <v>0.703692742757555</v>
      </c>
      <c r="AN30">
        <v>0.778531017533442</v>
      </c>
      <c r="AO30">
        <v>0.66668866959305595</v>
      </c>
      <c r="AP30">
        <v>2.6315789999999999</v>
      </c>
      <c r="AQ30">
        <v>9.0909089999999999</v>
      </c>
      <c r="AR30">
        <v>7.0422540000000007</v>
      </c>
      <c r="AS30">
        <v>4.5454550000000005</v>
      </c>
      <c r="AT30">
        <v>0</v>
      </c>
      <c r="AU30">
        <v>44.117650000000005</v>
      </c>
      <c r="AV30">
        <v>51.21951</v>
      </c>
      <c r="AW30">
        <v>52.083330000000004</v>
      </c>
      <c r="AX30">
        <v>56.790120000000002</v>
      </c>
      <c r="AY30">
        <v>57.142859999999999</v>
      </c>
      <c r="AZ30">
        <v>55.882352999999995</v>
      </c>
      <c r="BA30">
        <v>48.780487999999998</v>
      </c>
      <c r="BB30">
        <v>47.916667000000004</v>
      </c>
      <c r="BC30">
        <v>43.209876999999999</v>
      </c>
      <c r="BD30">
        <v>42.857143000000001</v>
      </c>
      <c r="BE30">
        <v>100</v>
      </c>
      <c r="BF30">
        <v>95.583600000000004</v>
      </c>
      <c r="BG30">
        <v>96.666669999999996</v>
      </c>
      <c r="BH30">
        <v>93.835619999999992</v>
      </c>
      <c r="BI30">
        <v>92.413789999999992</v>
      </c>
      <c r="BJ30">
        <v>0</v>
      </c>
      <c r="BK30">
        <v>4.416404</v>
      </c>
      <c r="BL30">
        <v>3.3333330000000001</v>
      </c>
      <c r="BM30">
        <v>6.1643840000000001</v>
      </c>
      <c r="BN30">
        <v>7.5862069999999999</v>
      </c>
      <c r="BO30">
        <v>4.9551837711177003</v>
      </c>
      <c r="BP30">
        <v>4.35674770589491</v>
      </c>
      <c r="BQ30">
        <v>4.5444082733221496</v>
      </c>
      <c r="BR30">
        <v>4.6480940834941498</v>
      </c>
      <c r="BS30">
        <v>3.4093534440080502</v>
      </c>
      <c r="BT30">
        <v>0.60628901961426895</v>
      </c>
      <c r="BU30">
        <v>0.59096803847858603</v>
      </c>
      <c r="BV30">
        <v>0.59517937588372605</v>
      </c>
      <c r="BW30">
        <v>0.55420852095601003</v>
      </c>
      <c r="BX30">
        <v>0.34984652958843498</v>
      </c>
      <c r="BY30">
        <v>1.5599652612778001</v>
      </c>
      <c r="BZ30">
        <v>1.61859579427746</v>
      </c>
      <c r="CA30">
        <v>1.6244122192627699</v>
      </c>
      <c r="CB30">
        <v>1.52737229287281</v>
      </c>
      <c r="CC30">
        <v>1.21456153668438</v>
      </c>
      <c r="CD30">
        <v>5.9023055368935102</v>
      </c>
      <c r="CE30">
        <v>5.9425119424791104</v>
      </c>
      <c r="CF30">
        <v>6.0372891387984602</v>
      </c>
      <c r="CG30">
        <v>5.7334191036996698</v>
      </c>
      <c r="CH30">
        <v>4.5513053236080401</v>
      </c>
      <c r="CI30">
        <v>0.76687367886345403</v>
      </c>
      <c r="CJ30">
        <v>0.73214373655958098</v>
      </c>
      <c r="CK30">
        <v>0.72342244582552395</v>
      </c>
      <c r="CL30">
        <v>0.67626634997608304</v>
      </c>
      <c r="CM30">
        <v>0.50496716063236402</v>
      </c>
      <c r="CN30">
        <v>2.3399478919166898</v>
      </c>
      <c r="CO30">
        <v>2.3573058423756899</v>
      </c>
      <c r="CP30">
        <v>2.37742921969024</v>
      </c>
      <c r="CQ30">
        <v>2.3553862140630399</v>
      </c>
      <c r="CR30">
        <v>2.0594739100300301</v>
      </c>
      <c r="CS30">
        <v>10.4183394235338</v>
      </c>
      <c r="CT30">
        <v>10.309109115682</v>
      </c>
      <c r="CU30">
        <v>10.3745355299069</v>
      </c>
      <c r="CV30">
        <v>10.239662196711</v>
      </c>
      <c r="CW30">
        <v>8.4524241724149292</v>
      </c>
      <c r="CX30">
        <v>10.4183394235338</v>
      </c>
      <c r="CY30">
        <v>10.305825959912699</v>
      </c>
      <c r="CZ30">
        <v>10.3679589622176</v>
      </c>
      <c r="DA30">
        <v>10.2132713147607</v>
      </c>
      <c r="DB30">
        <v>8.0563714974091596</v>
      </c>
      <c r="DC30" t="e">
        <v>#VALUE!</v>
      </c>
      <c r="DD30">
        <v>0.318466109624571</v>
      </c>
      <c r="DE30">
        <v>1.16405248101016</v>
      </c>
      <c r="DF30">
        <v>0.62018572583172504</v>
      </c>
      <c r="DG30">
        <v>3.0727086702531401</v>
      </c>
      <c r="DH30" t="e">
        <v>#VALUE!</v>
      </c>
      <c r="DI30" t="e">
        <v>#VALUE!</v>
      </c>
      <c r="DJ30" t="e">
        <v>#VALUE!</v>
      </c>
      <c r="DK30" t="e">
        <v>#VALUE!</v>
      </c>
      <c r="DL30" t="e">
        <v>#VALUE!</v>
      </c>
      <c r="DM30">
        <v>6.00389991315319</v>
      </c>
      <c r="DN30">
        <v>5.6667268578557701</v>
      </c>
      <c r="DO30">
        <v>5.6624247805070498</v>
      </c>
      <c r="DP30">
        <v>5.50579774687845</v>
      </c>
      <c r="DQ30">
        <v>4.5975114690253802</v>
      </c>
      <c r="DR30">
        <v>1.6746685893129301</v>
      </c>
      <c r="DS30">
        <v>1.76305464812778</v>
      </c>
      <c r="DT30">
        <v>1.6934661800006601</v>
      </c>
      <c r="DU30">
        <v>1.8308674353011001</v>
      </c>
      <c r="DV30">
        <v>1.26076768210172</v>
      </c>
      <c r="DW30">
        <v>0.71771510970553998</v>
      </c>
      <c r="DX30">
        <v>0.63693221924914201</v>
      </c>
      <c r="DY30">
        <v>0.48337772516523603</v>
      </c>
      <c r="DZ30">
        <v>0.54761080046843802</v>
      </c>
      <c r="EA30">
        <v>0.26733555562889899</v>
      </c>
      <c r="EB30" t="e">
        <v>#VALUE!</v>
      </c>
      <c r="EC30" t="e">
        <v>#VALUE!</v>
      </c>
      <c r="ED30" t="e">
        <v>#VALUE!</v>
      </c>
      <c r="EE30" t="e">
        <v>#VALUE!</v>
      </c>
      <c r="EF30" t="e">
        <v>#VALUE!</v>
      </c>
      <c r="EG30" t="e">
        <v>#VALUE!</v>
      </c>
      <c r="EH30" t="e">
        <v>#VALUE!</v>
      </c>
      <c r="EI30" t="e">
        <v>#VALUE!</v>
      </c>
      <c r="EJ30" t="e">
        <v>#VALUE!</v>
      </c>
      <c r="EK30" t="e">
        <v>#VALUE!</v>
      </c>
      <c r="EL30">
        <v>2.0843233322955399</v>
      </c>
      <c r="EM30">
        <v>2.1800154308321198</v>
      </c>
      <c r="EN30">
        <v>2.2097267436125101</v>
      </c>
      <c r="EO30">
        <v>2.3520873538192602</v>
      </c>
      <c r="EP30">
        <v>1.73933133106703</v>
      </c>
      <c r="EQ30">
        <v>0.91434938633719498</v>
      </c>
      <c r="ER30">
        <v>0.88645205771787805</v>
      </c>
      <c r="ES30">
        <v>1.06869224951498</v>
      </c>
      <c r="ET30">
        <v>1.06883071898659</v>
      </c>
      <c r="EU30">
        <v>0.97692993168091302</v>
      </c>
      <c r="EV30">
        <v>0.147475707473741</v>
      </c>
      <c r="EW30">
        <v>0.118193607695717</v>
      </c>
      <c r="EX30">
        <v>0.15126105685442801</v>
      </c>
      <c r="EY30">
        <v>3.6287462681643498E-2</v>
      </c>
      <c r="EZ30" t="e">
        <v>#VALUE!</v>
      </c>
      <c r="FA30">
        <v>0.41293198092647498</v>
      </c>
      <c r="FB30">
        <v>0.44322602885893903</v>
      </c>
      <c r="FC30">
        <v>0.45378317056328299</v>
      </c>
      <c r="FD30">
        <v>0.26390881950286199</v>
      </c>
      <c r="FE30">
        <v>0.17162282583583599</v>
      </c>
      <c r="FF30">
        <v>3.2772379438609098E-2</v>
      </c>
      <c r="FG30">
        <v>3.2831557693254798E-2</v>
      </c>
      <c r="FH30">
        <v>6.2477393048568003E-2</v>
      </c>
      <c r="FI30">
        <v>0.118758968776288</v>
      </c>
      <c r="FJ30">
        <v>3.96052675005776E-2</v>
      </c>
      <c r="FK30">
        <v>0.131089517754437</v>
      </c>
      <c r="FL30">
        <v>0.12475991923436799</v>
      </c>
      <c r="FM30">
        <v>0.17756732761171901</v>
      </c>
      <c r="FN30">
        <v>0.224322496577433</v>
      </c>
      <c r="FO30">
        <v>0.191425459586125</v>
      </c>
      <c r="FP30">
        <v>9.5039900371966496E-2</v>
      </c>
      <c r="FQ30">
        <v>0.10177782884908999</v>
      </c>
      <c r="FR30">
        <v>0.15126105685442801</v>
      </c>
      <c r="FS30">
        <v>0.385966648522935</v>
      </c>
      <c r="FT30">
        <v>0.465361893131787</v>
      </c>
      <c r="FU30" t="e">
        <v>#VALUE!</v>
      </c>
      <c r="FV30" t="e">
        <v>#VALUE!</v>
      </c>
      <c r="FW30" t="e">
        <v>#VALUE!</v>
      </c>
      <c r="FX30" t="e">
        <v>#VALUE!</v>
      </c>
      <c r="FY30" t="e">
        <v>#VALUE!</v>
      </c>
      <c r="FZ30">
        <v>0.127812279810576</v>
      </c>
      <c r="GA30">
        <v>0.14774200961964601</v>
      </c>
      <c r="GB30">
        <v>0.20716188221367299</v>
      </c>
      <c r="GC30">
        <v>0.33978260510993502</v>
      </c>
      <c r="GD30">
        <v>0.35974784646357999</v>
      </c>
      <c r="GE30">
        <v>7.2099234764940096E-2</v>
      </c>
      <c r="GF30">
        <v>5.2530492309207602E-2</v>
      </c>
      <c r="GG30">
        <v>4.93242576699221E-2</v>
      </c>
      <c r="GH30">
        <v>3.9586322925429303E-2</v>
      </c>
      <c r="GI30">
        <v>6.9309218126010694E-2</v>
      </c>
      <c r="GJ30" t="e">
        <v>#VALUE!</v>
      </c>
      <c r="GK30" t="e">
        <v>#VALUE!</v>
      </c>
      <c r="GL30" t="e">
        <v>#VALUE!</v>
      </c>
      <c r="GM30" t="e">
        <v>#VALUE!</v>
      </c>
      <c r="GN30" t="e">
        <v>#VALUE!</v>
      </c>
      <c r="GO30" t="e">
        <v>#VALUE!</v>
      </c>
      <c r="GP30" t="e">
        <v>#VALUE!</v>
      </c>
      <c r="GQ30" t="e">
        <v>#VALUE!</v>
      </c>
      <c r="GR30" t="e">
        <v>#VALUE!</v>
      </c>
      <c r="GS30" t="e">
        <v>#VALUE!</v>
      </c>
      <c r="GT30" t="e">
        <v>#VALUE!</v>
      </c>
      <c r="GU30" t="e">
        <v>#VALUE!</v>
      </c>
      <c r="GV30" t="e">
        <v>#VALUE!</v>
      </c>
      <c r="GW30" t="e">
        <v>#VALUE!</v>
      </c>
      <c r="GX30" t="e">
        <v>#VALUE!</v>
      </c>
      <c r="GY30" t="e">
        <v>#VALUE!</v>
      </c>
      <c r="GZ30" t="e">
        <v>#VALUE!</v>
      </c>
      <c r="HA30" t="e">
        <v>#VALUE!</v>
      </c>
      <c r="HB30" t="e">
        <v>#VALUE!</v>
      </c>
      <c r="HC30" t="e">
        <v>#VALUE!</v>
      </c>
      <c r="HD30" t="e">
        <v>#VALUE!</v>
      </c>
      <c r="HE30" t="e">
        <v>#VALUE!</v>
      </c>
      <c r="HF30" t="e">
        <v>#VALUE!</v>
      </c>
      <c r="HG30" t="e">
        <v>#VALUE!</v>
      </c>
      <c r="HH30" t="e">
        <v>#VALUE!</v>
      </c>
      <c r="HI30">
        <v>6.42010913202353</v>
      </c>
      <c r="HJ30">
        <v>6.23471280594908</v>
      </c>
      <c r="HK30">
        <v>6.3003518463713801</v>
      </c>
      <c r="HL30">
        <v>6.1325811931977503</v>
      </c>
      <c r="HM30">
        <v>5.1024786296577398</v>
      </c>
      <c r="HN30">
        <v>0.58990282989496401</v>
      </c>
      <c r="HO30">
        <v>0.59425119424791095</v>
      </c>
      <c r="HP30">
        <v>0.67409818815560196</v>
      </c>
      <c r="HQ30">
        <v>0.418955250960793</v>
      </c>
      <c r="HR30">
        <v>0.237631605003465</v>
      </c>
      <c r="HS30">
        <v>0.42276369475805797</v>
      </c>
      <c r="HT30">
        <v>0.397261848088383</v>
      </c>
      <c r="HU30">
        <v>0.509683995922528</v>
      </c>
      <c r="HV30">
        <v>0.68616293070744105</v>
      </c>
      <c r="HW30">
        <v>0.72279613188554104</v>
      </c>
      <c r="HX30">
        <v>15.730337078651685</v>
      </c>
      <c r="HY30">
        <v>18.48341232227488</v>
      </c>
      <c r="HZ30">
        <v>20.812182741116754</v>
      </c>
      <c r="IA30">
        <v>10.106382978723403</v>
      </c>
      <c r="IB30">
        <v>12.23404255319149</v>
      </c>
    </row>
    <row r="31" spans="1:236" x14ac:dyDescent="0.3">
      <c r="A31" t="s">
        <v>48</v>
      </c>
      <c r="B31">
        <v>3.8846043987432202</v>
      </c>
      <c r="C31">
        <v>4.81536437190291</v>
      </c>
      <c r="D31">
        <v>4.4255130829230502</v>
      </c>
      <c r="E31">
        <v>4.5154185022026398</v>
      </c>
      <c r="F31" t="e">
        <v>#VALUE!</v>
      </c>
      <c r="G31" t="e">
        <v>#VALUE!</v>
      </c>
      <c r="H31" t="e">
        <v>#VALUE!</v>
      </c>
      <c r="I31" t="e">
        <v>#VALUE!</v>
      </c>
      <c r="J31" t="e">
        <v>#VALUE!</v>
      </c>
      <c r="K31" t="e">
        <v>#VALUE!</v>
      </c>
      <c r="L31">
        <v>40.816326530612201</v>
      </c>
      <c r="M31">
        <v>40</v>
      </c>
      <c r="N31">
        <v>34.042553191489397</v>
      </c>
      <c r="O31" t="e">
        <v>#VALUE!</v>
      </c>
      <c r="P31" t="e">
        <v>#VALUE!</v>
      </c>
      <c r="Q31">
        <v>2.7222222222222201</v>
      </c>
      <c r="R31">
        <v>2</v>
      </c>
      <c r="S31">
        <v>2.5</v>
      </c>
      <c r="T31">
        <v>2.4285714285714302</v>
      </c>
      <c r="U31" t="e">
        <v>#VALUE!</v>
      </c>
      <c r="V31">
        <v>133.79591836734701</v>
      </c>
      <c r="W31">
        <v>122.583333333333</v>
      </c>
      <c r="X31">
        <v>109.404255319149</v>
      </c>
      <c r="Y31">
        <v>80.551020408163296</v>
      </c>
      <c r="Z31" t="e">
        <v>#VALUE!</v>
      </c>
      <c r="AA31" t="e">
        <v>#VALUE!</v>
      </c>
      <c r="AB31" t="e">
        <v>#VALUE!</v>
      </c>
      <c r="AC31" t="e">
        <v>#VALUE!</v>
      </c>
      <c r="AD31" t="e">
        <v>#VALUE!</v>
      </c>
      <c r="AE31" t="e">
        <v>#VALUE!</v>
      </c>
      <c r="AF31" t="e">
        <v>#VALUE!</v>
      </c>
      <c r="AG31" t="e">
        <v>#VALUE!</v>
      </c>
      <c r="AH31" t="e">
        <v>#VALUE!</v>
      </c>
      <c r="AI31" t="e">
        <v>#VALUE!</v>
      </c>
      <c r="AJ31" t="e">
        <v>#VALUE!</v>
      </c>
      <c r="AK31">
        <v>1.19084582929992</v>
      </c>
      <c r="AL31">
        <v>1.09836155007183</v>
      </c>
      <c r="AM31">
        <v>1.2286566085463899</v>
      </c>
      <c r="AN31">
        <v>1.23146519225936</v>
      </c>
      <c r="AO31">
        <v>1.2292234514456699</v>
      </c>
      <c r="AP31">
        <v>21.153846000000001</v>
      </c>
      <c r="AQ31">
        <v>13.445378</v>
      </c>
      <c r="AR31">
        <v>14.009662000000001</v>
      </c>
      <c r="AS31">
        <v>18.954248</v>
      </c>
      <c r="AT31">
        <v>14.285713999999999</v>
      </c>
      <c r="AU31">
        <v>70.967740000000006</v>
      </c>
      <c r="AV31">
        <v>80.85105999999999</v>
      </c>
      <c r="AW31">
        <v>80.55556</v>
      </c>
      <c r="AX31">
        <v>75.757580000000004</v>
      </c>
      <c r="AY31">
        <v>76.630430000000004</v>
      </c>
      <c r="AZ31">
        <v>29.032257999999999</v>
      </c>
      <c r="BA31">
        <v>19.148935999999999</v>
      </c>
      <c r="BB31">
        <v>18.055555999999999</v>
      </c>
      <c r="BC31">
        <v>22.943722999999999</v>
      </c>
      <c r="BD31">
        <v>22.282609000000001</v>
      </c>
      <c r="BE31">
        <v>68.152869999999993</v>
      </c>
      <c r="BF31">
        <v>57.458560000000006</v>
      </c>
      <c r="BG31">
        <v>63.827840000000002</v>
      </c>
      <c r="BH31">
        <v>69.114620000000002</v>
      </c>
      <c r="BI31">
        <v>82.738100000000003</v>
      </c>
      <c r="BJ31">
        <v>31.84713</v>
      </c>
      <c r="BK31">
        <v>42.541435999999997</v>
      </c>
      <c r="BL31">
        <v>36.172161000000003</v>
      </c>
      <c r="BM31">
        <v>30.885381000000002</v>
      </c>
      <c r="BN31">
        <v>17.261904999999999</v>
      </c>
      <c r="BO31">
        <v>4.0802907709448197</v>
      </c>
      <c r="BP31">
        <v>4.14976996235748</v>
      </c>
      <c r="BQ31">
        <v>4.2027283404101503</v>
      </c>
      <c r="BR31">
        <v>4.5740135712490604</v>
      </c>
      <c r="BS31">
        <v>3.96558174335952</v>
      </c>
      <c r="BT31">
        <v>0.47122426987634902</v>
      </c>
      <c r="BU31">
        <v>0.43279809423360199</v>
      </c>
      <c r="BV31">
        <v>0.51314481886349295</v>
      </c>
      <c r="BW31">
        <v>0.67138189782070201</v>
      </c>
      <c r="BX31">
        <v>0.52019311278570501</v>
      </c>
      <c r="BY31">
        <v>0.71962155942357198</v>
      </c>
      <c r="BZ31">
        <v>0.941972322743722</v>
      </c>
      <c r="CA31">
        <v>0.71551178968289797</v>
      </c>
      <c r="CB31">
        <v>0.88679854952787895</v>
      </c>
      <c r="CC31">
        <v>0.86223789927493599</v>
      </c>
      <c r="CD31">
        <v>4.5076802250187198</v>
      </c>
      <c r="CE31">
        <v>4.9608117691985996</v>
      </c>
      <c r="CF31">
        <v>5.4133164694191001</v>
      </c>
      <c r="CG31">
        <v>5.6080134994435102</v>
      </c>
      <c r="CH31">
        <v>5.1092939981828902</v>
      </c>
      <c r="CI31">
        <v>0.74519186864166898</v>
      </c>
      <c r="CJ31">
        <v>0.69465912603880597</v>
      </c>
      <c r="CK31">
        <v>0.64323787153311096</v>
      </c>
      <c r="CL31">
        <v>0.45237496858507198</v>
      </c>
      <c r="CM31">
        <v>0.34560775301516</v>
      </c>
      <c r="CN31">
        <v>1.43924311884714</v>
      </c>
      <c r="CO31">
        <v>1.6548162426578901</v>
      </c>
      <c r="CP31">
        <v>1.57557141566537</v>
      </c>
      <c r="CQ31">
        <v>1.41456934621046</v>
      </c>
      <c r="CR31">
        <v>1.44656440952737</v>
      </c>
      <c r="CS31">
        <v>8.0181183905316793</v>
      </c>
      <c r="CT31">
        <v>8.4704769871433498</v>
      </c>
      <c r="CU31">
        <v>8.7306893124943503</v>
      </c>
      <c r="CV31">
        <v>8.9649229885470092</v>
      </c>
      <c r="CW31">
        <v>8.2482675075267693</v>
      </c>
      <c r="CX31">
        <v>8.0181183905316793</v>
      </c>
      <c r="CY31">
        <v>8.4704769871433498</v>
      </c>
      <c r="CZ31">
        <v>8.5680729966573299</v>
      </c>
      <c r="DA31">
        <v>8.7674577244820995</v>
      </c>
      <c r="DB31">
        <v>7.67106693032619</v>
      </c>
      <c r="DC31" t="e">
        <v>#VALUE!</v>
      </c>
      <c r="DD31">
        <v>0.243676237929843</v>
      </c>
      <c r="DE31">
        <v>1.5466618484054599</v>
      </c>
      <c r="DF31">
        <v>1.4720137866657099</v>
      </c>
      <c r="DG31">
        <v>2.8539361872695199</v>
      </c>
      <c r="DH31" t="e">
        <v>#VALUE!</v>
      </c>
      <c r="DI31" t="e">
        <v>#VALUE!</v>
      </c>
      <c r="DJ31" t="e">
        <v>#VALUE!</v>
      </c>
      <c r="DK31" t="e">
        <v>#VALUE!</v>
      </c>
      <c r="DL31" t="e">
        <v>#VALUE!</v>
      </c>
      <c r="DM31">
        <v>4.9241109751420096</v>
      </c>
      <c r="DN31">
        <v>5.4117946573075599</v>
      </c>
      <c r="DO31">
        <v>5.22901797813714</v>
      </c>
      <c r="DP31">
        <v>5.4213190679639496</v>
      </c>
      <c r="DQ31">
        <v>4.7921899773751599</v>
      </c>
      <c r="DR31">
        <v>2.2867162243612</v>
      </c>
      <c r="DS31">
        <v>2.4113036678729198</v>
      </c>
      <c r="DT31">
        <v>2.1465353690486899</v>
      </c>
      <c r="DU31">
        <v>2.24392345528309</v>
      </c>
      <c r="DV31">
        <v>1.89906115832042</v>
      </c>
      <c r="DW31">
        <v>0.96436594765392403</v>
      </c>
      <c r="DX31">
        <v>0.89832881744285398</v>
      </c>
      <c r="DY31">
        <v>0.73358026922034503</v>
      </c>
      <c r="DZ31">
        <v>0.76472911356047801</v>
      </c>
      <c r="EA31">
        <v>0.54869684499314098</v>
      </c>
      <c r="EB31" t="e">
        <v>#VALUE!</v>
      </c>
      <c r="EC31" t="e">
        <v>#VALUE!</v>
      </c>
      <c r="ED31" t="e">
        <v>#VALUE!</v>
      </c>
      <c r="EE31" t="e">
        <v>#VALUE!</v>
      </c>
      <c r="EF31" t="e">
        <v>#VALUE!</v>
      </c>
      <c r="EG31">
        <v>6.2099322386805697E-2</v>
      </c>
      <c r="EH31">
        <v>7.2739175501445694E-2</v>
      </c>
      <c r="EI31">
        <v>6.8660222242298299E-2</v>
      </c>
      <c r="EJ31">
        <v>5.0263885398341299E-2</v>
      </c>
      <c r="EK31">
        <v>3.5629665259294903E-2</v>
      </c>
      <c r="EL31">
        <v>1.65476429654253</v>
      </c>
      <c r="EM31">
        <v>1.7457402120347001</v>
      </c>
      <c r="EN31">
        <v>1.42379618755082</v>
      </c>
      <c r="EO31">
        <v>1.42534017879582</v>
      </c>
      <c r="EP31">
        <v>1.10095665651221</v>
      </c>
      <c r="EQ31">
        <v>1.3333089806578899</v>
      </c>
      <c r="ER31">
        <v>1.44023567492862</v>
      </c>
      <c r="ES31">
        <v>1.4310235793657999</v>
      </c>
      <c r="ET31">
        <v>1.82745126198255</v>
      </c>
      <c r="EU31">
        <v>1.55701637183119</v>
      </c>
      <c r="EV31">
        <v>0.160727657942321</v>
      </c>
      <c r="EW31">
        <v>0.243676237929843</v>
      </c>
      <c r="EX31">
        <v>0.242117625801789</v>
      </c>
      <c r="EY31">
        <v>0.36620830790220099</v>
      </c>
      <c r="EZ31">
        <v>0.33135588691144202</v>
      </c>
      <c r="FA31">
        <v>0.41277784880641399</v>
      </c>
      <c r="FB31">
        <v>0.41825025913331298</v>
      </c>
      <c r="FC31">
        <v>0.32523263167404498</v>
      </c>
      <c r="FD31">
        <v>0.47032635622733598</v>
      </c>
      <c r="FE31">
        <v>0.33848181996330101</v>
      </c>
      <c r="FF31" t="e">
        <v>#VALUE!</v>
      </c>
      <c r="FG31" t="e">
        <v>#VALUE!</v>
      </c>
      <c r="FH31" t="e">
        <v>#VALUE!</v>
      </c>
      <c r="FI31" t="e">
        <v>#VALUE!</v>
      </c>
      <c r="FJ31" t="e">
        <v>#VALUE!</v>
      </c>
      <c r="FK31">
        <v>0.52236488831254202</v>
      </c>
      <c r="FL31">
        <v>0.57463948646142105</v>
      </c>
      <c r="FM31">
        <v>0.59987352064323796</v>
      </c>
      <c r="FN31">
        <v>0.68215273040605995</v>
      </c>
      <c r="FO31">
        <v>0.64489694119323704</v>
      </c>
      <c r="FP31">
        <v>0.23743858559660999</v>
      </c>
      <c r="FQ31">
        <v>0.247313196704915</v>
      </c>
      <c r="FR31">
        <v>0.249345017616768</v>
      </c>
      <c r="FS31">
        <v>0.25131942699170601</v>
      </c>
      <c r="FT31">
        <v>0.23515579071134601</v>
      </c>
      <c r="FU31">
        <v>0.168033460576063</v>
      </c>
      <c r="FV31">
        <v>8.7287010601734799E-2</v>
      </c>
      <c r="FW31">
        <v>9.75697895022134E-2</v>
      </c>
      <c r="FX31">
        <v>0.13284026855275899</v>
      </c>
      <c r="FY31">
        <v>0.11757789535567301</v>
      </c>
      <c r="FZ31" t="e">
        <v>#VALUE!</v>
      </c>
      <c r="GA31" t="e">
        <v>#VALUE!</v>
      </c>
      <c r="GB31" t="e">
        <v>#VALUE!</v>
      </c>
      <c r="GC31" t="e">
        <v>#VALUE!</v>
      </c>
      <c r="GD31" t="e">
        <v>#VALUE!</v>
      </c>
      <c r="GE31" t="e">
        <v>#VALUE!</v>
      </c>
      <c r="GF31" t="e">
        <v>#VALUE!</v>
      </c>
      <c r="GG31" t="e">
        <v>#VALUE!</v>
      </c>
      <c r="GH31" t="e">
        <v>#VALUE!</v>
      </c>
      <c r="GI31" t="e">
        <v>#VALUE!</v>
      </c>
      <c r="GJ31" t="e">
        <v>#VALUE!</v>
      </c>
      <c r="GK31" t="e">
        <v>#VALUE!</v>
      </c>
      <c r="GL31" t="e">
        <v>#VALUE!</v>
      </c>
      <c r="GM31" t="e">
        <v>#VALUE!</v>
      </c>
      <c r="GN31" t="e">
        <v>#VALUE!</v>
      </c>
      <c r="GO31" t="e">
        <v>#VALUE!</v>
      </c>
      <c r="GP31" t="e">
        <v>#VALUE!</v>
      </c>
      <c r="GQ31" t="e">
        <v>#VALUE!</v>
      </c>
      <c r="GR31" t="e">
        <v>#VALUE!</v>
      </c>
      <c r="GS31" t="e">
        <v>#VALUE!</v>
      </c>
      <c r="GT31" t="e">
        <v>#VALUE!</v>
      </c>
      <c r="GU31" t="e">
        <v>#VALUE!</v>
      </c>
      <c r="GV31" t="e">
        <v>#VALUE!</v>
      </c>
      <c r="GW31" t="e">
        <v>#VALUE!</v>
      </c>
      <c r="GX31" t="e">
        <v>#VALUE!</v>
      </c>
      <c r="GY31" t="e">
        <v>#VALUE!</v>
      </c>
      <c r="GZ31" t="e">
        <v>#VALUE!</v>
      </c>
      <c r="HA31" t="e">
        <v>#VALUE!</v>
      </c>
      <c r="HB31" t="e">
        <v>#VALUE!</v>
      </c>
      <c r="HC31" t="e">
        <v>#VALUE!</v>
      </c>
      <c r="HD31" t="e">
        <v>#VALUE!</v>
      </c>
      <c r="HE31" t="e">
        <v>#VALUE!</v>
      </c>
      <c r="HF31" t="e">
        <v>#VALUE!</v>
      </c>
      <c r="HG31">
        <v>0.100527770796683</v>
      </c>
      <c r="HH31">
        <v>6.7696363992660297E-2</v>
      </c>
      <c r="HI31">
        <v>5.1542437581048803</v>
      </c>
      <c r="HJ31">
        <v>5.7391209470640598</v>
      </c>
      <c r="HK31">
        <v>5.4566808203089696</v>
      </c>
      <c r="HL31">
        <v>5.6582773848418499</v>
      </c>
      <c r="HM31">
        <v>5.0344717011383704</v>
      </c>
      <c r="HN31">
        <v>0.58811711201621897</v>
      </c>
      <c r="HO31">
        <v>0.65101562073793895</v>
      </c>
      <c r="HP31">
        <v>0.58541873701327996</v>
      </c>
      <c r="HQ31">
        <v>0.84371521918644299</v>
      </c>
      <c r="HR31">
        <v>0.66627474034881395</v>
      </c>
      <c r="HS31">
        <v>0.77076217785976497</v>
      </c>
      <c r="HT31">
        <v>0.81467876561619201</v>
      </c>
      <c r="HU31">
        <v>0.87812810551992004</v>
      </c>
      <c r="HV31">
        <v>1.04836103830826</v>
      </c>
      <c r="HW31">
        <v>0.93706019631945603</v>
      </c>
      <c r="HX31">
        <v>20.408163265306122</v>
      </c>
      <c r="HY31" t="e">
        <v>#VALUE!</v>
      </c>
      <c r="HZ31" t="e">
        <v>#VALUE!</v>
      </c>
      <c r="IA31" t="e">
        <v>#VALUE!</v>
      </c>
      <c r="IB31" t="e">
        <v>#VALUE!</v>
      </c>
    </row>
    <row r="32" spans="1:236" x14ac:dyDescent="0.3">
      <c r="A32" t="s">
        <v>49</v>
      </c>
      <c r="B32">
        <v>4.2083245141128298</v>
      </c>
      <c r="C32">
        <v>4.0583666918777297</v>
      </c>
      <c r="D32">
        <v>4.5327776483697697</v>
      </c>
      <c r="E32">
        <v>3.3408994880562801</v>
      </c>
      <c r="F32">
        <v>3.4564449104819599</v>
      </c>
      <c r="G32" t="e">
        <v>#VALUE!</v>
      </c>
      <c r="H32" t="e">
        <v>#VALUE!</v>
      </c>
      <c r="I32" t="e">
        <v>#VALUE!</v>
      </c>
      <c r="J32" t="e">
        <v>#VALUE!</v>
      </c>
      <c r="K32" t="e">
        <v>#VALUE!</v>
      </c>
      <c r="L32">
        <v>11.6402116402116</v>
      </c>
      <c r="M32">
        <v>7.8125</v>
      </c>
      <c r="N32">
        <v>12.962962962962999</v>
      </c>
      <c r="O32">
        <v>20.430107526881699</v>
      </c>
      <c r="P32" t="e">
        <v>#VALUE!</v>
      </c>
      <c r="Q32">
        <v>1.7065868263473101</v>
      </c>
      <c r="R32">
        <v>1.73780487804878</v>
      </c>
      <c r="S32">
        <v>1.87709497206704</v>
      </c>
      <c r="T32">
        <v>1.86746987951807</v>
      </c>
      <c r="U32">
        <v>1.56666666666667</v>
      </c>
      <c r="V32">
        <v>82.910052910052897</v>
      </c>
      <c r="W32">
        <v>64.1145833333333</v>
      </c>
      <c r="X32">
        <v>75.766169154228905</v>
      </c>
      <c r="Y32">
        <v>61.204301075268802</v>
      </c>
      <c r="Z32">
        <v>27.3904761904762</v>
      </c>
      <c r="AA32">
        <v>8.4656084656084705</v>
      </c>
      <c r="AB32">
        <v>7.2916666666666696</v>
      </c>
      <c r="AC32">
        <v>6.9651741293532297</v>
      </c>
      <c r="AD32" t="e">
        <v>#VALUE!</v>
      </c>
      <c r="AE32" t="e">
        <v>#VALUE!</v>
      </c>
      <c r="AF32">
        <v>5.2910052910052903</v>
      </c>
      <c r="AG32" t="e">
        <v>#VALUE!</v>
      </c>
      <c r="AH32">
        <v>11.442786069651699</v>
      </c>
      <c r="AI32" t="e">
        <v>#VALUE!</v>
      </c>
      <c r="AJ32" t="e">
        <v>#VALUE!</v>
      </c>
      <c r="AK32">
        <v>0.45870668040195101</v>
      </c>
      <c r="AL32">
        <v>0.34724901612778802</v>
      </c>
      <c r="AM32">
        <v>0.37825962365077798</v>
      </c>
      <c r="AN32">
        <v>0.39401401780640299</v>
      </c>
      <c r="AO32">
        <v>0.38922884036003702</v>
      </c>
      <c r="AP32">
        <v>0</v>
      </c>
      <c r="AQ32">
        <v>16.666667</v>
      </c>
      <c r="AR32">
        <v>21.428570999999998</v>
      </c>
      <c r="AS32">
        <v>13.636364</v>
      </c>
      <c r="AT32">
        <v>0</v>
      </c>
      <c r="AU32">
        <v>100</v>
      </c>
      <c r="AV32">
        <v>33.333329999999997</v>
      </c>
      <c r="AW32">
        <v>45.454549999999998</v>
      </c>
      <c r="AX32">
        <v>64.705880000000008</v>
      </c>
      <c r="AY32">
        <v>45</v>
      </c>
      <c r="AZ32">
        <v>0</v>
      </c>
      <c r="BA32">
        <v>66.666667000000004</v>
      </c>
      <c r="BB32">
        <v>54.545454999999997</v>
      </c>
      <c r="BC32">
        <v>35.294118000000005</v>
      </c>
      <c r="BD32">
        <v>55.000000000000007</v>
      </c>
      <c r="BE32" t="e">
        <v>#VALUE!</v>
      </c>
      <c r="BF32">
        <v>56.25</v>
      </c>
      <c r="BG32">
        <v>95.652169999999998</v>
      </c>
      <c r="BH32">
        <v>80.141840000000002</v>
      </c>
      <c r="BI32">
        <v>100</v>
      </c>
      <c r="BJ32" t="e">
        <v>#VALUE!</v>
      </c>
      <c r="BK32">
        <v>43.75</v>
      </c>
      <c r="BL32">
        <v>4.3478259999999995</v>
      </c>
      <c r="BM32">
        <v>19.858155999999997</v>
      </c>
      <c r="BN32">
        <v>0</v>
      </c>
      <c r="BO32">
        <v>4.0000777468949797</v>
      </c>
      <c r="BP32">
        <v>3.5650898989119502</v>
      </c>
      <c r="BQ32">
        <v>3.7023593466424698</v>
      </c>
      <c r="BR32">
        <v>3.7582875544610701</v>
      </c>
      <c r="BS32">
        <v>2.98284024775913</v>
      </c>
      <c r="BT32">
        <v>0.55200295438200897</v>
      </c>
      <c r="BU32">
        <v>0.48229030017748298</v>
      </c>
      <c r="BV32">
        <v>0.69920718311204499</v>
      </c>
      <c r="BW32">
        <v>0.57207804508429605</v>
      </c>
      <c r="BX32">
        <v>0.26198095024233198</v>
      </c>
      <c r="BY32">
        <v>0.91741336080390301</v>
      </c>
      <c r="BZ32">
        <v>1.04174704838336</v>
      </c>
      <c r="CA32">
        <v>1.06600439392492</v>
      </c>
      <c r="CB32">
        <v>1.0191324114415601</v>
      </c>
      <c r="CC32">
        <v>0.87576489081008202</v>
      </c>
      <c r="CD32">
        <v>5.3023382378666204</v>
      </c>
      <c r="CE32">
        <v>4.9155027394089004</v>
      </c>
      <c r="CF32">
        <v>5.1236985385423601</v>
      </c>
      <c r="CG32">
        <v>5.2472059102102699</v>
      </c>
      <c r="CH32">
        <v>4.4948445891577302</v>
      </c>
      <c r="CI32">
        <v>0.46648136990028999</v>
      </c>
      <c r="CJ32">
        <v>0.439848753761864</v>
      </c>
      <c r="CK32">
        <v>0.62279109752602901</v>
      </c>
      <c r="CL32">
        <v>0.64784997158552804</v>
      </c>
      <c r="CM32">
        <v>0.45659537042235099</v>
      </c>
      <c r="CN32">
        <v>1.27893642247663</v>
      </c>
      <c r="CO32">
        <v>1.25009645806004</v>
      </c>
      <c r="CP32">
        <v>1.2799694335657701</v>
      </c>
      <c r="CQ32">
        <v>1.34874029172192</v>
      </c>
      <c r="CR32">
        <v>1.3061621662081999</v>
      </c>
      <c r="CS32">
        <v>8.7776244436237807</v>
      </c>
      <c r="CT32">
        <v>8.3918512230881994</v>
      </c>
      <c r="CU32">
        <v>8.6655841054542009</v>
      </c>
      <c r="CV32">
        <v>9.0168592536465209</v>
      </c>
      <c r="CW32">
        <v>7.6461011620726396</v>
      </c>
      <c r="CX32">
        <v>8.7776244436237807</v>
      </c>
      <c r="CY32">
        <v>8.3918512230881994</v>
      </c>
      <c r="CZ32">
        <v>8.6388384754990906</v>
      </c>
      <c r="DA32">
        <v>8.9335101344951706</v>
      </c>
      <c r="DB32">
        <v>7.1071689215741296</v>
      </c>
      <c r="DC32" t="e">
        <v>#VALUE!</v>
      </c>
      <c r="DD32">
        <v>0.131182961648275</v>
      </c>
      <c r="DE32">
        <v>0.9628426783838</v>
      </c>
      <c r="DF32">
        <v>1.0532297783671101</v>
      </c>
      <c r="DG32">
        <v>2.5412152173506199</v>
      </c>
      <c r="DH32" t="e">
        <v>#VALUE!</v>
      </c>
      <c r="DI32" t="e">
        <v>#VALUE!</v>
      </c>
      <c r="DJ32" t="e">
        <v>#VALUE!</v>
      </c>
      <c r="DK32" t="e">
        <v>#VALUE!</v>
      </c>
      <c r="DL32" t="e">
        <v>#VALUE!</v>
      </c>
      <c r="DM32">
        <v>4.0817119866275302</v>
      </c>
      <c r="DN32">
        <v>3.9663554286596199</v>
      </c>
      <c r="DO32">
        <v>4.4435953768268197</v>
      </c>
      <c r="DP32">
        <v>4.5576813790490602</v>
      </c>
      <c r="DQ32">
        <v>3.7163869084376602</v>
      </c>
      <c r="DR32">
        <v>1.6598962078952</v>
      </c>
      <c r="DS32">
        <v>1.64750366540628</v>
      </c>
      <c r="DT32">
        <v>1.8110612283885801</v>
      </c>
      <c r="DU32">
        <v>1.5949990528509199</v>
      </c>
      <c r="DV32">
        <v>1.35107318624974</v>
      </c>
      <c r="DW32">
        <v>0.435382611906937</v>
      </c>
      <c r="DX32">
        <v>0.33567404892352798</v>
      </c>
      <c r="DY32">
        <v>0.35533479797497403</v>
      </c>
      <c r="DZ32">
        <v>0.32960788028035598</v>
      </c>
      <c r="EA32">
        <v>0.239525440221561</v>
      </c>
      <c r="EB32" t="e">
        <v>#VALUE!</v>
      </c>
      <c r="EC32" t="e">
        <v>#VALUE!</v>
      </c>
      <c r="ED32" t="e">
        <v>#VALUE!</v>
      </c>
      <c r="EE32" t="e">
        <v>#VALUE!</v>
      </c>
      <c r="EF32" t="e">
        <v>#VALUE!</v>
      </c>
      <c r="EG32" t="e">
        <v>#VALUE!</v>
      </c>
      <c r="EH32" t="e">
        <v>#VALUE!</v>
      </c>
      <c r="EI32" t="e">
        <v>#VALUE!</v>
      </c>
      <c r="EJ32" t="e">
        <v>#VALUE!</v>
      </c>
      <c r="EK32" t="e">
        <v>#VALUE!</v>
      </c>
      <c r="EL32">
        <v>0.73859550234212501</v>
      </c>
      <c r="EM32">
        <v>0.74079790107261401</v>
      </c>
      <c r="EN32">
        <v>0.80236889865316596</v>
      </c>
      <c r="EO32">
        <v>0.79560522826292901</v>
      </c>
      <c r="EP32">
        <v>0.66618013061621695</v>
      </c>
      <c r="EQ32">
        <v>0.97183618729226995</v>
      </c>
      <c r="ER32">
        <v>0.77166448028397305</v>
      </c>
      <c r="ES32">
        <v>0.90935141847358902</v>
      </c>
      <c r="ET32">
        <v>1.0532297783671101</v>
      </c>
      <c r="EU32">
        <v>0.643724620595445</v>
      </c>
      <c r="EV32" t="e">
        <v>#VALUE!</v>
      </c>
      <c r="EW32" t="e">
        <v>#VALUE!</v>
      </c>
      <c r="EX32" t="e">
        <v>#VALUE!</v>
      </c>
      <c r="EY32" t="e">
        <v>#VALUE!</v>
      </c>
      <c r="EZ32" t="e">
        <v>#VALUE!</v>
      </c>
      <c r="FA32">
        <v>0.244902719197652</v>
      </c>
      <c r="FB32">
        <v>0.19291612007099301</v>
      </c>
      <c r="FC32">
        <v>0.28656032094756001</v>
      </c>
      <c r="FD32">
        <v>0.26141314642924801</v>
      </c>
      <c r="FE32">
        <v>0.13473306012462799</v>
      </c>
      <c r="FF32">
        <v>0.139944410970087</v>
      </c>
      <c r="FG32" t="e">
        <v>#VALUE!</v>
      </c>
      <c r="FH32" t="e">
        <v>#VALUE!</v>
      </c>
      <c r="FI32" t="e">
        <v>#VALUE!</v>
      </c>
      <c r="FJ32" t="e">
        <v>#VALUE!</v>
      </c>
      <c r="FK32">
        <v>0.14771910046842501</v>
      </c>
      <c r="FL32">
        <v>0.146616251253955</v>
      </c>
      <c r="FM32">
        <v>0.14136975833412899</v>
      </c>
      <c r="FN32">
        <v>0.166698238302709</v>
      </c>
      <c r="FO32">
        <v>0.164673740152323</v>
      </c>
      <c r="FP32">
        <v>7.7746894983381595E-2</v>
      </c>
      <c r="FQ32">
        <v>0.11574967204259599</v>
      </c>
      <c r="FR32">
        <v>0.14136975833412899</v>
      </c>
      <c r="FS32">
        <v>0.18185262360295501</v>
      </c>
      <c r="FT32">
        <v>0.19087183517655601</v>
      </c>
      <c r="FU32" t="e">
        <v>#VALUE!</v>
      </c>
      <c r="FV32" t="e">
        <v>#VALUE!</v>
      </c>
      <c r="FW32" t="e">
        <v>#VALUE!</v>
      </c>
      <c r="FX32" t="e">
        <v>#VALUE!</v>
      </c>
      <c r="FY32" t="e">
        <v>#VALUE!</v>
      </c>
      <c r="FZ32" t="e">
        <v>#VALUE!</v>
      </c>
      <c r="GA32" t="e">
        <v>#VALUE!</v>
      </c>
      <c r="GB32" t="e">
        <v>#VALUE!</v>
      </c>
      <c r="GC32" t="e">
        <v>#VALUE!</v>
      </c>
      <c r="GD32" t="e">
        <v>#VALUE!</v>
      </c>
      <c r="GE32" t="e">
        <v>#VALUE!</v>
      </c>
      <c r="GF32" t="e">
        <v>#VALUE!</v>
      </c>
      <c r="GG32" t="e">
        <v>#VALUE!</v>
      </c>
      <c r="GH32">
        <v>3.7885963250615599E-2</v>
      </c>
      <c r="GI32" t="e">
        <v>#VALUE!</v>
      </c>
      <c r="GJ32" t="e">
        <v>#VALUE!</v>
      </c>
      <c r="GK32" t="e">
        <v>#VALUE!</v>
      </c>
      <c r="GL32" t="e">
        <v>#VALUE!</v>
      </c>
      <c r="GM32" t="e">
        <v>#VALUE!</v>
      </c>
      <c r="GN32" t="e">
        <v>#VALUE!</v>
      </c>
      <c r="GO32" t="e">
        <v>#VALUE!</v>
      </c>
      <c r="GP32" t="e">
        <v>#VALUE!</v>
      </c>
      <c r="GQ32" t="e">
        <v>#VALUE!</v>
      </c>
      <c r="GR32" t="e">
        <v>#VALUE!</v>
      </c>
      <c r="GS32" t="e">
        <v>#VALUE!</v>
      </c>
      <c r="GT32" t="e">
        <v>#VALUE!</v>
      </c>
      <c r="GU32" t="e">
        <v>#VALUE!</v>
      </c>
      <c r="GV32" t="e">
        <v>#VALUE!</v>
      </c>
      <c r="GW32" t="e">
        <v>#VALUE!</v>
      </c>
      <c r="GX32" t="e">
        <v>#VALUE!</v>
      </c>
      <c r="GY32" t="e">
        <v>#VALUE!</v>
      </c>
      <c r="GZ32" t="e">
        <v>#VALUE!</v>
      </c>
      <c r="HA32" t="e">
        <v>#VALUE!</v>
      </c>
      <c r="HB32" t="e">
        <v>#VALUE!</v>
      </c>
      <c r="HC32" t="e">
        <v>#VALUE!</v>
      </c>
      <c r="HD32">
        <v>0.369297751171063</v>
      </c>
      <c r="HE32">
        <v>0.30094914731074901</v>
      </c>
      <c r="HF32">
        <v>0.32094755946126702</v>
      </c>
      <c r="HG32">
        <v>0.40159121045652602</v>
      </c>
      <c r="HH32">
        <v>0.116020135107319</v>
      </c>
      <c r="HI32">
        <v>5.0690975529164799</v>
      </c>
      <c r="HJ32">
        <v>4.8344779689790904</v>
      </c>
      <c r="HK32">
        <v>5.0663864743528499</v>
      </c>
      <c r="HL32">
        <v>5.0388331123318801</v>
      </c>
      <c r="HM32">
        <v>4.0157937087146101</v>
      </c>
      <c r="HN32">
        <v>0.38484713016773903</v>
      </c>
      <c r="HO32">
        <v>0.219924376880932</v>
      </c>
      <c r="HP32">
        <v>0.29038112522685999</v>
      </c>
      <c r="HQ32">
        <v>0.27277893540443299</v>
      </c>
      <c r="HR32">
        <v>0.153445985141938</v>
      </c>
      <c r="HS32">
        <v>0.61420047036871495</v>
      </c>
      <c r="HT32">
        <v>0.55174010340304003</v>
      </c>
      <c r="HU32">
        <v>0.61897029324672803</v>
      </c>
      <c r="HV32">
        <v>0.791816631937867</v>
      </c>
      <c r="HW32">
        <v>0.49402122045697</v>
      </c>
      <c r="HX32">
        <v>11.640211640211639</v>
      </c>
      <c r="HY32">
        <v>10.416666666666668</v>
      </c>
      <c r="HZ32">
        <v>16.417910447761194</v>
      </c>
      <c r="IA32">
        <v>10.75268817204301</v>
      </c>
      <c r="IB32">
        <v>11.428571428571429</v>
      </c>
    </row>
    <row r="33" spans="1:236" x14ac:dyDescent="0.3">
      <c r="A33" t="s">
        <v>738</v>
      </c>
      <c r="B33">
        <v>1000</v>
      </c>
      <c r="C33">
        <v>1000</v>
      </c>
      <c r="D33">
        <v>1000</v>
      </c>
      <c r="E33">
        <v>1000</v>
      </c>
      <c r="F33">
        <v>1000</v>
      </c>
      <c r="G33">
        <v>1000</v>
      </c>
      <c r="H33">
        <v>1000</v>
      </c>
      <c r="I33">
        <v>1000</v>
      </c>
      <c r="J33">
        <v>1000</v>
      </c>
      <c r="K33">
        <v>1000</v>
      </c>
      <c r="L33" t="e">
        <v>#VALUE!</v>
      </c>
      <c r="M33" t="e">
        <v>#VALUE!</v>
      </c>
      <c r="N33" t="e">
        <v>#VALUE!</v>
      </c>
      <c r="O33" t="e">
        <v>#VALUE!</v>
      </c>
      <c r="P33" t="e">
        <v>#VALUE!</v>
      </c>
      <c r="Q33">
        <v>32</v>
      </c>
      <c r="R33">
        <v>32</v>
      </c>
      <c r="S33">
        <v>32</v>
      </c>
      <c r="T33">
        <v>32</v>
      </c>
      <c r="U33">
        <v>31</v>
      </c>
      <c r="V33">
        <v>32</v>
      </c>
      <c r="W33">
        <v>32</v>
      </c>
      <c r="X33">
        <v>32</v>
      </c>
      <c r="Y33">
        <v>32</v>
      </c>
      <c r="Z33">
        <v>31</v>
      </c>
      <c r="AA33" t="e">
        <v>#VALUE!</v>
      </c>
      <c r="AB33" t="e">
        <v>#VALUE!</v>
      </c>
      <c r="AC33" t="e">
        <v>#VALUE!</v>
      </c>
      <c r="AD33" t="e">
        <v>#VALUE!</v>
      </c>
      <c r="AE33" t="e">
        <v>#VALUE!</v>
      </c>
      <c r="AF33" t="e">
        <v>#VALUE!</v>
      </c>
      <c r="AG33" t="e">
        <v>#VALUE!</v>
      </c>
      <c r="AH33" t="e">
        <v>#VALUE!</v>
      </c>
      <c r="AI33" t="e">
        <v>#VALUE!</v>
      </c>
      <c r="AJ33" t="e">
        <v>#VALUE!</v>
      </c>
      <c r="AK33" t="e">
        <v>#VALUE!</v>
      </c>
      <c r="AL33" t="e">
        <v>#VALUE!</v>
      </c>
      <c r="AM33" t="e">
        <v>#VALUE!</v>
      </c>
      <c r="AN33" t="e">
        <v>#VALUE!</v>
      </c>
      <c r="AO33" t="e">
        <v>#VALUE!</v>
      </c>
      <c r="AP33" t="e">
        <v>#VALUE!</v>
      </c>
      <c r="AQ33" t="e">
        <v>#VALUE!</v>
      </c>
      <c r="AR33" t="e">
        <v>#VALUE!</v>
      </c>
      <c r="AS33" t="e">
        <v>#VALUE!</v>
      </c>
      <c r="AT33" t="e">
        <v>#VALUE!</v>
      </c>
      <c r="AU33" t="e">
        <v>#VALUE!</v>
      </c>
      <c r="AV33" t="e">
        <v>#VALUE!</v>
      </c>
      <c r="AW33" t="e">
        <v>#VALUE!</v>
      </c>
      <c r="AX33" t="e">
        <v>#VALUE!</v>
      </c>
      <c r="AY33" t="e">
        <v>#VALUE!</v>
      </c>
      <c r="AZ33" t="e">
        <v>#VALUE!</v>
      </c>
      <c r="BA33" t="e">
        <v>#VALUE!</v>
      </c>
      <c r="BB33" t="e">
        <v>#VALUE!</v>
      </c>
      <c r="BC33" t="e">
        <v>#VALUE!</v>
      </c>
      <c r="BD33" t="e">
        <v>#VALUE!</v>
      </c>
      <c r="BE33" t="e">
        <v>#VALUE!</v>
      </c>
      <c r="BF33" t="e">
        <v>#VALUE!</v>
      </c>
      <c r="BG33" t="e">
        <v>#VALUE!</v>
      </c>
      <c r="BH33" t="e">
        <v>#VALUE!</v>
      </c>
      <c r="BI33" t="e">
        <v>#VALUE!</v>
      </c>
      <c r="BJ33" t="e">
        <v>#VALUE!</v>
      </c>
      <c r="BK33" t="e">
        <v>#VALUE!</v>
      </c>
      <c r="BL33" t="e">
        <v>#VALUE!</v>
      </c>
      <c r="BM33" t="e">
        <v>#VALUE!</v>
      </c>
      <c r="BN33" t="e">
        <v>#VALUE!</v>
      </c>
      <c r="BO33" t="e">
        <v>#VALUE!</v>
      </c>
      <c r="BP33" t="e">
        <v>#VALUE!</v>
      </c>
      <c r="BQ33" t="e">
        <v>#VALUE!</v>
      </c>
      <c r="BR33" t="e">
        <v>#VALUE!</v>
      </c>
      <c r="BS33" t="e">
        <v>#VALUE!</v>
      </c>
      <c r="BT33" t="e">
        <v>#VALUE!</v>
      </c>
      <c r="BU33" t="e">
        <v>#VALUE!</v>
      </c>
      <c r="BV33" t="e">
        <v>#VALUE!</v>
      </c>
      <c r="BW33" t="e">
        <v>#VALUE!</v>
      </c>
      <c r="BX33" t="e">
        <v>#VALUE!</v>
      </c>
      <c r="BY33" t="e">
        <v>#VALUE!</v>
      </c>
      <c r="BZ33" t="e">
        <v>#VALUE!</v>
      </c>
      <c r="CA33" t="e">
        <v>#VALUE!</v>
      </c>
      <c r="CB33" t="e">
        <v>#VALUE!</v>
      </c>
      <c r="CC33" t="e">
        <v>#VALUE!</v>
      </c>
      <c r="CD33" t="e">
        <v>#VALUE!</v>
      </c>
      <c r="CE33" t="e">
        <v>#VALUE!</v>
      </c>
      <c r="CF33" t="e">
        <v>#VALUE!</v>
      </c>
      <c r="CG33" t="e">
        <v>#VALUE!</v>
      </c>
      <c r="CH33" t="e">
        <v>#VALUE!</v>
      </c>
      <c r="CI33" t="e">
        <v>#VALUE!</v>
      </c>
      <c r="CJ33" t="e">
        <v>#VALUE!</v>
      </c>
      <c r="CK33" t="e">
        <v>#VALUE!</v>
      </c>
      <c r="CL33" t="e">
        <v>#VALUE!</v>
      </c>
      <c r="CM33" t="e">
        <v>#VALUE!</v>
      </c>
      <c r="CN33" t="e">
        <v>#VALUE!</v>
      </c>
      <c r="CO33" t="e">
        <v>#VALUE!</v>
      </c>
      <c r="CP33" t="e">
        <v>#VALUE!</v>
      </c>
      <c r="CQ33" t="e">
        <v>#VALUE!</v>
      </c>
      <c r="CR33" t="e">
        <v>#VALUE!</v>
      </c>
      <c r="CS33" t="e">
        <v>#VALUE!</v>
      </c>
      <c r="CT33" t="e">
        <v>#VALUE!</v>
      </c>
      <c r="CU33" t="e">
        <v>#VALUE!</v>
      </c>
      <c r="CV33" t="e">
        <v>#VALUE!</v>
      </c>
      <c r="CW33" t="e">
        <v>#VALUE!</v>
      </c>
      <c r="CX33" t="e">
        <v>#VALUE!</v>
      </c>
      <c r="CY33" t="e">
        <v>#VALUE!</v>
      </c>
      <c r="CZ33" t="e">
        <v>#VALUE!</v>
      </c>
      <c r="DA33" t="e">
        <v>#VALUE!</v>
      </c>
      <c r="DB33" t="e">
        <v>#VALUE!</v>
      </c>
      <c r="DC33" t="e">
        <v>#VALUE!</v>
      </c>
      <c r="DD33" t="e">
        <v>#VALUE!</v>
      </c>
      <c r="DE33" t="e">
        <v>#VALUE!</v>
      </c>
      <c r="DF33" t="e">
        <v>#VALUE!</v>
      </c>
      <c r="DG33" t="e">
        <v>#VALUE!</v>
      </c>
      <c r="DH33" t="e">
        <v>#VALUE!</v>
      </c>
      <c r="DI33" t="e">
        <v>#VALUE!</v>
      </c>
      <c r="DJ33" t="e">
        <v>#VALUE!</v>
      </c>
      <c r="DK33" t="e">
        <v>#VALUE!</v>
      </c>
      <c r="DL33" t="e">
        <v>#VALUE!</v>
      </c>
      <c r="DM33" t="e">
        <v>#VALUE!</v>
      </c>
      <c r="DN33" t="e">
        <v>#VALUE!</v>
      </c>
      <c r="DO33" t="e">
        <v>#VALUE!</v>
      </c>
      <c r="DP33" t="e">
        <v>#VALUE!</v>
      </c>
      <c r="DQ33" t="e">
        <v>#VALUE!</v>
      </c>
      <c r="DR33" t="e">
        <v>#VALUE!</v>
      </c>
      <c r="DS33" t="e">
        <v>#VALUE!</v>
      </c>
      <c r="DT33" t="e">
        <v>#VALUE!</v>
      </c>
      <c r="DU33" t="e">
        <v>#VALUE!</v>
      </c>
      <c r="DV33" t="e">
        <v>#VALUE!</v>
      </c>
      <c r="DW33" t="e">
        <v>#VALUE!</v>
      </c>
      <c r="DX33" t="e">
        <v>#VALUE!</v>
      </c>
      <c r="DY33" t="e">
        <v>#VALUE!</v>
      </c>
      <c r="DZ33" t="e">
        <v>#VALUE!</v>
      </c>
      <c r="EA33" t="e">
        <v>#VALUE!</v>
      </c>
      <c r="EB33" t="e">
        <v>#VALUE!</v>
      </c>
      <c r="EC33" t="e">
        <v>#VALUE!</v>
      </c>
      <c r="ED33" t="e">
        <v>#VALUE!</v>
      </c>
      <c r="EE33" t="e">
        <v>#VALUE!</v>
      </c>
      <c r="EF33" t="e">
        <v>#VALUE!</v>
      </c>
      <c r="EG33" t="e">
        <v>#VALUE!</v>
      </c>
      <c r="EH33" t="e">
        <v>#VALUE!</v>
      </c>
      <c r="EI33" t="e">
        <v>#VALUE!</v>
      </c>
      <c r="EJ33" t="e">
        <v>#VALUE!</v>
      </c>
      <c r="EK33" t="e">
        <v>#VALUE!</v>
      </c>
      <c r="EL33" t="e">
        <v>#VALUE!</v>
      </c>
      <c r="EM33" t="e">
        <v>#VALUE!</v>
      </c>
      <c r="EN33" t="e">
        <v>#VALUE!</v>
      </c>
      <c r="EO33" t="e">
        <v>#VALUE!</v>
      </c>
      <c r="EP33" t="e">
        <v>#VALUE!</v>
      </c>
      <c r="EQ33" t="e">
        <v>#VALUE!</v>
      </c>
      <c r="ER33" t="e">
        <v>#VALUE!</v>
      </c>
      <c r="ES33" t="e">
        <v>#VALUE!</v>
      </c>
      <c r="ET33" t="e">
        <v>#VALUE!</v>
      </c>
      <c r="EU33" t="e">
        <v>#VALUE!</v>
      </c>
      <c r="EV33" t="e">
        <v>#VALUE!</v>
      </c>
      <c r="EW33" t="e">
        <v>#VALUE!</v>
      </c>
      <c r="EX33" t="e">
        <v>#VALUE!</v>
      </c>
      <c r="EY33" t="e">
        <v>#VALUE!</v>
      </c>
      <c r="EZ33" t="e">
        <v>#VALUE!</v>
      </c>
      <c r="FA33" t="e">
        <v>#VALUE!</v>
      </c>
      <c r="FB33" t="e">
        <v>#VALUE!</v>
      </c>
      <c r="FC33" t="e">
        <v>#VALUE!</v>
      </c>
      <c r="FD33" t="e">
        <v>#VALUE!</v>
      </c>
      <c r="FE33" t="e">
        <v>#VALUE!</v>
      </c>
      <c r="FF33" t="e">
        <v>#VALUE!</v>
      </c>
      <c r="FG33" t="e">
        <v>#VALUE!</v>
      </c>
      <c r="FH33" t="e">
        <v>#VALUE!</v>
      </c>
      <c r="FI33" t="e">
        <v>#VALUE!</v>
      </c>
      <c r="FJ33" t="e">
        <v>#VALUE!</v>
      </c>
      <c r="FK33" t="e">
        <v>#VALUE!</v>
      </c>
      <c r="FL33" t="e">
        <v>#VALUE!</v>
      </c>
      <c r="FM33" t="e">
        <v>#VALUE!</v>
      </c>
      <c r="FN33" t="e">
        <v>#VALUE!</v>
      </c>
      <c r="FO33" t="e">
        <v>#VALUE!</v>
      </c>
      <c r="FP33" t="e">
        <v>#VALUE!</v>
      </c>
      <c r="FQ33" t="e">
        <v>#VALUE!</v>
      </c>
      <c r="FR33" t="e">
        <v>#VALUE!</v>
      </c>
      <c r="FS33" t="e">
        <v>#VALUE!</v>
      </c>
      <c r="FT33" t="e">
        <v>#VALUE!</v>
      </c>
      <c r="FU33" t="e">
        <v>#VALUE!</v>
      </c>
      <c r="FV33" t="e">
        <v>#VALUE!</v>
      </c>
      <c r="FW33" t="e">
        <v>#VALUE!</v>
      </c>
      <c r="FX33" t="e">
        <v>#VALUE!</v>
      </c>
      <c r="FY33" t="e">
        <v>#VALUE!</v>
      </c>
      <c r="FZ33" t="e">
        <v>#VALUE!</v>
      </c>
      <c r="GA33" t="e">
        <v>#VALUE!</v>
      </c>
      <c r="GB33" t="e">
        <v>#VALUE!</v>
      </c>
      <c r="GC33" t="e">
        <v>#VALUE!</v>
      </c>
      <c r="GD33" t="e">
        <v>#VALUE!</v>
      </c>
      <c r="GE33" t="e">
        <v>#VALUE!</v>
      </c>
      <c r="GF33" t="e">
        <v>#VALUE!</v>
      </c>
      <c r="GG33" t="e">
        <v>#VALUE!</v>
      </c>
      <c r="GH33" t="e">
        <v>#VALUE!</v>
      </c>
      <c r="GI33" t="e">
        <v>#VALUE!</v>
      </c>
      <c r="GJ33" t="e">
        <v>#VALUE!</v>
      </c>
      <c r="GK33" t="e">
        <v>#VALUE!</v>
      </c>
      <c r="GL33" t="e">
        <v>#VALUE!</v>
      </c>
      <c r="GM33" t="e">
        <v>#VALUE!</v>
      </c>
      <c r="GN33" t="e">
        <v>#VALUE!</v>
      </c>
      <c r="GO33" t="e">
        <v>#VALUE!</v>
      </c>
      <c r="GP33" t="e">
        <v>#VALUE!</v>
      </c>
      <c r="GQ33" t="e">
        <v>#VALUE!</v>
      </c>
      <c r="GR33" t="e">
        <v>#VALUE!</v>
      </c>
      <c r="GS33" t="e">
        <v>#VALUE!</v>
      </c>
      <c r="GT33" t="e">
        <v>#VALUE!</v>
      </c>
      <c r="GU33" t="e">
        <v>#VALUE!</v>
      </c>
      <c r="GV33" t="e">
        <v>#VALUE!</v>
      </c>
      <c r="GW33" t="e">
        <v>#VALUE!</v>
      </c>
      <c r="GX33" t="e">
        <v>#VALUE!</v>
      </c>
      <c r="GY33" t="e">
        <v>#VALUE!</v>
      </c>
      <c r="GZ33" t="e">
        <v>#VALUE!</v>
      </c>
      <c r="HA33" t="e">
        <v>#VALUE!</v>
      </c>
      <c r="HB33" t="e">
        <v>#VALUE!</v>
      </c>
      <c r="HC33" t="e">
        <v>#VALUE!</v>
      </c>
      <c r="HD33" t="e">
        <v>#VALUE!</v>
      </c>
      <c r="HE33" t="e">
        <v>#VALUE!</v>
      </c>
      <c r="HF33" t="e">
        <v>#VALUE!</v>
      </c>
      <c r="HG33" t="e">
        <v>#VALUE!</v>
      </c>
      <c r="HH33" t="e">
        <v>#VALUE!</v>
      </c>
      <c r="HI33" t="e">
        <v>#VALUE!</v>
      </c>
      <c r="HJ33" t="e">
        <v>#VALUE!</v>
      </c>
      <c r="HK33" t="e">
        <v>#VALUE!</v>
      </c>
      <c r="HL33" t="e">
        <v>#VALUE!</v>
      </c>
      <c r="HM33" t="e">
        <v>#VALUE!</v>
      </c>
      <c r="HX33" t="e">
        <v>#VALUE!</v>
      </c>
      <c r="HY33" t="e">
        <v>#VALUE!</v>
      </c>
      <c r="HZ33" t="e">
        <v>#VALUE!</v>
      </c>
      <c r="IA33" t="e">
        <v>#VALUE!</v>
      </c>
      <c r="IB33" t="e">
        <v>#VALUE!</v>
      </c>
    </row>
    <row r="34" spans="1:236" x14ac:dyDescent="0.3">
      <c r="A34" t="s">
        <v>54</v>
      </c>
      <c r="B34">
        <v>2.95258619785516</v>
      </c>
      <c r="C34">
        <v>3.33638464395393</v>
      </c>
      <c r="D34">
        <v>3.73716665914595</v>
      </c>
      <c r="E34">
        <v>3.3713369420026602</v>
      </c>
      <c r="F34">
        <v>2.8513531074750702</v>
      </c>
      <c r="G34">
        <v>0.10493520620507001</v>
      </c>
      <c r="H34">
        <v>0.107418744777538</v>
      </c>
      <c r="I34">
        <v>0.125680082777473</v>
      </c>
      <c r="J34">
        <v>0.118829529137991</v>
      </c>
      <c r="K34">
        <v>7.9048191042293395E-2</v>
      </c>
      <c r="L34">
        <v>11.2579415501906</v>
      </c>
      <c r="M34">
        <v>9.8628347485303696</v>
      </c>
      <c r="N34">
        <v>8.4208315833683294</v>
      </c>
      <c r="O34">
        <v>7.8733978550876298</v>
      </c>
      <c r="P34">
        <v>7.0788530465949799</v>
      </c>
      <c r="Q34">
        <v>2.1227519269197801</v>
      </c>
      <c r="R34">
        <v>1.9690979322881199</v>
      </c>
      <c r="S34">
        <v>1.89190924657534</v>
      </c>
      <c r="T34">
        <v>1.85589519650655</v>
      </c>
      <c r="U34">
        <v>1.7083897158322101</v>
      </c>
      <c r="V34">
        <v>109.415756035578</v>
      </c>
      <c r="W34">
        <v>87.142857142857096</v>
      </c>
      <c r="X34">
        <v>82.217247420673502</v>
      </c>
      <c r="Y34">
        <v>66.091326196198395</v>
      </c>
      <c r="Z34" t="e">
        <v>#VALUE!</v>
      </c>
      <c r="AA34">
        <v>9.8856416772553999</v>
      </c>
      <c r="AB34">
        <v>9.5510204081632608</v>
      </c>
      <c r="AC34">
        <v>9.0519758613977004</v>
      </c>
      <c r="AD34">
        <v>9.3074065982084306</v>
      </c>
      <c r="AE34">
        <v>6.3022700119474298</v>
      </c>
      <c r="AF34">
        <v>10.6988564167726</v>
      </c>
      <c r="AG34">
        <v>10.408163265306101</v>
      </c>
      <c r="AH34">
        <v>10.7066381156317</v>
      </c>
      <c r="AI34">
        <v>10.530915446799201</v>
      </c>
      <c r="AJ34">
        <v>7.8554360812425301</v>
      </c>
      <c r="AK34">
        <v>0.59217393488423165</v>
      </c>
      <c r="AL34">
        <v>0.61431257655664206</v>
      </c>
      <c r="AM34">
        <v>0.64280179295703277</v>
      </c>
      <c r="AN34">
        <v>0.65990857145484494</v>
      </c>
      <c r="AO34">
        <v>0.62809422897751144</v>
      </c>
      <c r="AP34">
        <v>12.40000002</v>
      </c>
      <c r="AQ34">
        <v>14.778325128078801</v>
      </c>
      <c r="AR34">
        <v>14.131218554794501</v>
      </c>
      <c r="AS34">
        <v>15.039434378569499</v>
      </c>
      <c r="AT34">
        <v>16.738594278976603</v>
      </c>
      <c r="AU34">
        <v>68.934912130177494</v>
      </c>
      <c r="AV34">
        <v>70.984456424870501</v>
      </c>
      <c r="AW34">
        <v>74.146341780487802</v>
      </c>
      <c r="AX34">
        <v>70.455415442020694</v>
      </c>
      <c r="AY34">
        <v>71.4969535857267</v>
      </c>
      <c r="AZ34">
        <v>31.065088733727801</v>
      </c>
      <c r="BA34">
        <v>28.367875676165799</v>
      </c>
      <c r="BB34">
        <v>23.841463460365901</v>
      </c>
      <c r="BC34">
        <v>28.779181112131702</v>
      </c>
      <c r="BD34">
        <v>26.5013056205396</v>
      </c>
      <c r="BE34">
        <v>58.644401188605102</v>
      </c>
      <c r="BF34">
        <v>63.966524272856496</v>
      </c>
      <c r="BG34">
        <v>65.539275932044902</v>
      </c>
      <c r="BH34">
        <v>69.424368894383207</v>
      </c>
      <c r="BI34">
        <v>69.668278516188792</v>
      </c>
      <c r="BJ34">
        <v>41.355598811394898</v>
      </c>
      <c r="BK34">
        <v>36.033475402968598</v>
      </c>
      <c r="BL34">
        <v>34.460723345776202</v>
      </c>
      <c r="BM34">
        <v>30.5756309491568</v>
      </c>
      <c r="BN34">
        <v>30.3317222271072</v>
      </c>
      <c r="BO34">
        <v>4.2490728663660002</v>
      </c>
      <c r="BP34">
        <v>4.1340005624806802</v>
      </c>
      <c r="BQ34">
        <v>4.2500963567053001</v>
      </c>
      <c r="BR34">
        <v>4.3360165707053904</v>
      </c>
      <c r="BS34">
        <v>3.4935101116206</v>
      </c>
      <c r="BT34">
        <v>0.64696375052059096</v>
      </c>
      <c r="BU34">
        <v>0.58979120810158103</v>
      </c>
      <c r="BV34">
        <v>0.58698135678330998</v>
      </c>
      <c r="BW34">
        <v>0.560019954734019</v>
      </c>
      <c r="BX34">
        <v>0.40750196386488602</v>
      </c>
      <c r="BY34">
        <v>1.0570111980336401</v>
      </c>
      <c r="BZ34">
        <v>1.1157803722134501</v>
      </c>
      <c r="CA34">
        <v>1.09502822514705</v>
      </c>
      <c r="CB34">
        <v>1.1339484510367599</v>
      </c>
      <c r="CC34">
        <v>0.93877308683023097</v>
      </c>
      <c r="CD34">
        <v>5.19603714258845</v>
      </c>
      <c r="CE34">
        <v>5.2637267366591001</v>
      </c>
      <c r="CF34">
        <v>5.5294591485129896</v>
      </c>
      <c r="CG34">
        <v>5.6023835332063596</v>
      </c>
      <c r="CH34">
        <v>4.9500812948720299</v>
      </c>
      <c r="CI34">
        <v>0.67593576390612797</v>
      </c>
      <c r="CJ34">
        <v>0.63046646383272498</v>
      </c>
      <c r="CK34">
        <v>0.62719980769108497</v>
      </c>
      <c r="CL34">
        <v>0.60048116657030304</v>
      </c>
      <c r="CM34">
        <v>0.44792104349732398</v>
      </c>
      <c r="CN34">
        <v>1.49860075689385</v>
      </c>
      <c r="CO34">
        <v>1.5186978339845201</v>
      </c>
      <c r="CP34">
        <v>1.5581182618926099</v>
      </c>
      <c r="CQ34">
        <v>1.59775808103507</v>
      </c>
      <c r="CR34">
        <v>1.4493779572151499</v>
      </c>
      <c r="CS34">
        <v>8.8720949861477596</v>
      </c>
      <c r="CT34">
        <v>8.9376320493123593</v>
      </c>
      <c r="CU34">
        <v>9.1573252187600591</v>
      </c>
      <c r="CV34">
        <v>9.3497584396685394</v>
      </c>
      <c r="CW34">
        <v>8.1533504448382299</v>
      </c>
      <c r="CX34">
        <v>8.8720949861477596</v>
      </c>
      <c r="CY34">
        <v>8.9360050390831098</v>
      </c>
      <c r="CZ34">
        <v>9.0960729803085592</v>
      </c>
      <c r="DA34">
        <v>9.2507893959439897</v>
      </c>
      <c r="DB34">
        <v>7.6426313962622601</v>
      </c>
      <c r="DC34" t="e">
        <v>#VALUE!</v>
      </c>
      <c r="DD34">
        <v>0.16049293761345501</v>
      </c>
      <c r="DE34">
        <v>1.3012055711800099</v>
      </c>
      <c r="DF34">
        <v>1.5522392177192501</v>
      </c>
      <c r="DG34">
        <v>3.09856774877144</v>
      </c>
      <c r="DH34" t="e">
        <v>#VALUE!</v>
      </c>
      <c r="DI34" t="e">
        <v>#VALUE!</v>
      </c>
      <c r="DJ34">
        <v>1.96469444089708E-3</v>
      </c>
      <c r="DK34">
        <v>4.1380784832563003E-3</v>
      </c>
      <c r="DL34">
        <v>5.5947313615520898E-3</v>
      </c>
      <c r="DM34">
        <v>4.1549138228630103</v>
      </c>
      <c r="DN34">
        <v>4.3659657351645702</v>
      </c>
      <c r="DO34">
        <v>4.5312788022760397</v>
      </c>
      <c r="DP34">
        <v>4.6516600016782199</v>
      </c>
      <c r="DQ34">
        <v>3.7315716399641898</v>
      </c>
      <c r="DR34">
        <v>1.35175470517764</v>
      </c>
      <c r="DS34">
        <v>1.4079449233794401</v>
      </c>
      <c r="DT34">
        <v>1.4616170937662001</v>
      </c>
      <c r="DU34">
        <v>1.5128125255037801</v>
      </c>
      <c r="DV34">
        <v>1.1534280860081501</v>
      </c>
      <c r="DW34">
        <v>0.60011787403833095</v>
      </c>
      <c r="DX34">
        <v>0.52517565899725005</v>
      </c>
      <c r="DY34">
        <v>0.48851549421599699</v>
      </c>
      <c r="DZ34">
        <v>0.45024592830319199</v>
      </c>
      <c r="EA34">
        <v>0.31912804399057298</v>
      </c>
      <c r="EB34">
        <v>3.2710337693348801E-3</v>
      </c>
      <c r="EC34">
        <v>2.6729453766180002E-3</v>
      </c>
      <c r="ED34">
        <v>2.3114052245847999E-3</v>
      </c>
      <c r="EE34">
        <v>2.8736656133724302E-3</v>
      </c>
      <c r="EF34">
        <v>1.5984946747291701E-3</v>
      </c>
      <c r="EG34">
        <v>1.7056104654389E-2</v>
      </c>
      <c r="EH34">
        <v>2.1267347996569302E-2</v>
      </c>
      <c r="EI34">
        <v>1.80289607517614E-2</v>
      </c>
      <c r="EJ34">
        <v>1.87362997991882E-2</v>
      </c>
      <c r="EK34">
        <v>1.71267286578125E-2</v>
      </c>
      <c r="EL34">
        <v>1.1776889795951699</v>
      </c>
      <c r="EM34">
        <v>1.19492279836462</v>
      </c>
      <c r="EN34">
        <v>1.1955743524164899</v>
      </c>
      <c r="EO34">
        <v>1.2205032593115399</v>
      </c>
      <c r="EP34">
        <v>0.95829755750013701</v>
      </c>
      <c r="EQ34">
        <v>0.91974460235619604</v>
      </c>
      <c r="ER34">
        <v>0.93041742109581504</v>
      </c>
      <c r="ES34">
        <v>0.98234722044853995</v>
      </c>
      <c r="ET34">
        <v>1.0285423963382601</v>
      </c>
      <c r="EU34">
        <v>0.77652587734522005</v>
      </c>
      <c r="EV34">
        <v>4.2289793732115201E-2</v>
      </c>
      <c r="EW34">
        <v>4.3115771075012098E-2</v>
      </c>
      <c r="EX34">
        <v>4.43789803120282E-2</v>
      </c>
      <c r="EY34">
        <v>5.0576514795354799E-2</v>
      </c>
      <c r="EZ34">
        <v>4.0647436014541703E-2</v>
      </c>
      <c r="FA34">
        <v>0.36635578216550602</v>
      </c>
      <c r="FB34">
        <v>0.36944753705515798</v>
      </c>
      <c r="FC34">
        <v>0.37710576239101001</v>
      </c>
      <c r="FD34">
        <v>0.37035802425143899</v>
      </c>
      <c r="FE34">
        <v>0.220592265112625</v>
      </c>
      <c r="FF34">
        <v>3.90187599627803E-2</v>
      </c>
      <c r="FG34">
        <v>3.0099689241046199E-2</v>
      </c>
      <c r="FH34">
        <v>3.12039705318948E-2</v>
      </c>
      <c r="FI34">
        <v>3.3449467739655098E-2</v>
      </c>
      <c r="FJ34">
        <v>1.2559601015729199E-2</v>
      </c>
      <c r="FK34">
        <v>0.18294424581351501</v>
      </c>
      <c r="FL34">
        <v>0.19268449714924599</v>
      </c>
      <c r="FM34">
        <v>0.21195585909442599</v>
      </c>
      <c r="FN34">
        <v>0.22632990370921299</v>
      </c>
      <c r="FO34">
        <v>0.20312300188165699</v>
      </c>
      <c r="FP34">
        <v>0.14299090477378201</v>
      </c>
      <c r="FQ34">
        <v>0.15677405708946501</v>
      </c>
      <c r="FR34">
        <v>0.18121416960744799</v>
      </c>
      <c r="FS34">
        <v>0.21403061488397901</v>
      </c>
      <c r="FT34">
        <v>0.214883355560021</v>
      </c>
      <c r="FU34">
        <v>1.49532972312451E-2</v>
      </c>
      <c r="FV34">
        <v>1.09242115392214E-2</v>
      </c>
      <c r="FW34">
        <v>1.59486960496351E-2</v>
      </c>
      <c r="FX34">
        <v>2.2874378282444499E-2</v>
      </c>
      <c r="FY34">
        <v>2.8887082336177101E-2</v>
      </c>
      <c r="FZ34">
        <v>3.0373885000966699E-2</v>
      </c>
      <c r="GA34">
        <v>3.3353709699537701E-2</v>
      </c>
      <c r="GB34">
        <v>4.0449591430234001E-2</v>
      </c>
      <c r="GC34">
        <v>4.41395038214005E-2</v>
      </c>
      <c r="GD34">
        <v>4.4529494510312601E-2</v>
      </c>
      <c r="GE34">
        <v>4.3341197443687099E-2</v>
      </c>
      <c r="GF34">
        <v>3.7421235272652099E-2</v>
      </c>
      <c r="GG34">
        <v>4.0218450907775503E-2</v>
      </c>
      <c r="GH34">
        <v>3.91967989664E-2</v>
      </c>
      <c r="GI34">
        <v>2.61468057509271E-2</v>
      </c>
      <c r="GJ34" t="e">
        <v>#VALUE!</v>
      </c>
      <c r="GK34" t="e">
        <v>#VALUE!</v>
      </c>
      <c r="GL34" t="e">
        <v>#VALUE!</v>
      </c>
      <c r="GM34" t="e">
        <v>#VALUE!</v>
      </c>
      <c r="GN34" t="e">
        <v>#VALUE!</v>
      </c>
      <c r="GO34">
        <v>1.3668248250435E-2</v>
      </c>
      <c r="GP34">
        <v>1.4410662030462301E-2</v>
      </c>
      <c r="GQ34">
        <v>1.52552744822597E-2</v>
      </c>
      <c r="GR34">
        <v>1.1954448951629301E-2</v>
      </c>
      <c r="GS34">
        <v>3.99623668682292E-3</v>
      </c>
      <c r="GT34">
        <v>2.80374323085847E-3</v>
      </c>
      <c r="GU34">
        <v>2.7891603929927002E-3</v>
      </c>
      <c r="GV34">
        <v>1.96469444089708E-3</v>
      </c>
      <c r="GW34">
        <v>2.0690392416281502E-3</v>
      </c>
      <c r="GX34">
        <v>1.5984946747291701E-3</v>
      </c>
      <c r="GY34" t="e">
        <v>#VALUE!</v>
      </c>
      <c r="GZ34">
        <v>1.5107952128710501E-3</v>
      </c>
      <c r="HA34" t="e">
        <v>#VALUE!</v>
      </c>
      <c r="HB34">
        <v>1.1494662453489699E-3</v>
      </c>
      <c r="HC34">
        <v>1.8268510568333399E-3</v>
      </c>
      <c r="HD34">
        <v>0.119626377849961</v>
      </c>
      <c r="HE34">
        <v>0.11830688666944</v>
      </c>
      <c r="HF34">
        <v>0.119037369066117</v>
      </c>
      <c r="HG34">
        <v>0.130004632348969</v>
      </c>
      <c r="HH34">
        <v>7.0676300261239694E-2</v>
      </c>
      <c r="HI34">
        <v>4.9194011438104202</v>
      </c>
      <c r="HJ34">
        <v>5.0638369084946202</v>
      </c>
      <c r="HK34">
        <v>5.2230823859942701</v>
      </c>
      <c r="HL34">
        <v>5.3366269372816699</v>
      </c>
      <c r="HM34">
        <v>4.2878477867699401</v>
      </c>
      <c r="HN34">
        <v>0.45829519561074</v>
      </c>
      <c r="HO34">
        <v>0.453238563861314</v>
      </c>
      <c r="HP34">
        <v>0.46470802040277398</v>
      </c>
      <c r="HQ34">
        <v>0.46185553738121699</v>
      </c>
      <c r="HR34">
        <v>0.27596868777288602</v>
      </c>
      <c r="HS34">
        <v>0.49170646911180299</v>
      </c>
      <c r="HT34">
        <v>0.50611639631180005</v>
      </c>
      <c r="HU34">
        <v>0.55184799736962098</v>
      </c>
      <c r="HV34">
        <v>0.60243525918739604</v>
      </c>
      <c r="HW34">
        <v>0.51711302727488595</v>
      </c>
      <c r="HX34">
        <v>17.30622617534943</v>
      </c>
      <c r="HY34">
        <v>16.693877551020407</v>
      </c>
      <c r="HZ34">
        <v>16.916488222698074</v>
      </c>
      <c r="IA34">
        <v>16.888791785012017</v>
      </c>
      <c r="IB34">
        <v>12.156511350059738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527D-5A9F-4AAF-80B4-4C18EE57DD1C}">
  <dimension ref="A1:DL37"/>
  <sheetViews>
    <sheetView topLeftCell="CQ7" workbookViewId="0">
      <selection activeCell="DK38" sqref="DK38"/>
    </sheetView>
  </sheetViews>
  <sheetFormatPr defaultColWidth="8.77734375" defaultRowHeight="14.4" x14ac:dyDescent="0.3"/>
  <cols>
    <col min="2" max="116" width="9.44140625" bestFit="1" customWidth="1"/>
  </cols>
  <sheetData>
    <row r="1" spans="1:116" x14ac:dyDescent="0.3">
      <c r="A1" s="63" t="s">
        <v>525</v>
      </c>
      <c r="B1" s="63" t="s">
        <v>1065</v>
      </c>
      <c r="C1" s="63" t="s">
        <v>1066</v>
      </c>
      <c r="D1" s="63" t="s">
        <v>1067</v>
      </c>
      <c r="E1" s="63" t="s">
        <v>1068</v>
      </c>
      <c r="F1" s="63" t="s">
        <v>1069</v>
      </c>
      <c r="G1" s="63" t="s">
        <v>1070</v>
      </c>
      <c r="H1" s="63" t="s">
        <v>1071</v>
      </c>
      <c r="I1" s="63" t="s">
        <v>1072</v>
      </c>
      <c r="J1" s="63" t="s">
        <v>1073</v>
      </c>
      <c r="K1" s="63" t="s">
        <v>1074</v>
      </c>
      <c r="L1" s="63" t="s">
        <v>1075</v>
      </c>
      <c r="M1" s="63" t="s">
        <v>1076</v>
      </c>
      <c r="N1" s="63" t="s">
        <v>1077</v>
      </c>
      <c r="O1" s="63" t="s">
        <v>1078</v>
      </c>
      <c r="P1" s="63" t="s">
        <v>1079</v>
      </c>
      <c r="Q1" s="63" t="s">
        <v>1080</v>
      </c>
      <c r="R1" s="63" t="s">
        <v>1081</v>
      </c>
      <c r="S1" s="63" t="s">
        <v>1082</v>
      </c>
      <c r="T1" s="63" t="s">
        <v>1083</v>
      </c>
      <c r="U1" s="63" t="s">
        <v>1084</v>
      </c>
      <c r="V1" s="63" t="s">
        <v>1085</v>
      </c>
      <c r="W1" s="63" t="s">
        <v>1086</v>
      </c>
      <c r="X1" s="63" t="s">
        <v>1087</v>
      </c>
      <c r="Y1" s="63" t="s">
        <v>1088</v>
      </c>
      <c r="Z1" s="63" t="s">
        <v>1089</v>
      </c>
      <c r="AA1" s="63" t="s">
        <v>1090</v>
      </c>
      <c r="AB1" s="63" t="s">
        <v>1091</v>
      </c>
      <c r="AC1" s="63" t="s">
        <v>1092</v>
      </c>
      <c r="AD1" s="63" t="s">
        <v>1093</v>
      </c>
      <c r="AE1" s="63" t="s">
        <v>1094</v>
      </c>
      <c r="AF1" s="63" t="s">
        <v>1095</v>
      </c>
      <c r="AG1" s="63" t="s">
        <v>1096</v>
      </c>
      <c r="AH1" s="63" t="s">
        <v>1097</v>
      </c>
      <c r="AI1" s="63" t="s">
        <v>1098</v>
      </c>
      <c r="AJ1" s="63" t="s">
        <v>1099</v>
      </c>
      <c r="AK1" s="63" t="s">
        <v>1100</v>
      </c>
      <c r="AL1" s="63" t="s">
        <v>1101</v>
      </c>
      <c r="AM1" s="63" t="s">
        <v>1102</v>
      </c>
      <c r="AN1" s="63" t="s">
        <v>1103</v>
      </c>
      <c r="AO1" s="63" t="s">
        <v>1104</v>
      </c>
      <c r="AP1" s="63" t="s">
        <v>1105</v>
      </c>
      <c r="AQ1" s="63" t="s">
        <v>1106</v>
      </c>
      <c r="AR1" s="63" t="s">
        <v>1107</v>
      </c>
      <c r="AS1" s="63" t="s">
        <v>1108</v>
      </c>
      <c r="AT1" s="63" t="s">
        <v>1109</v>
      </c>
      <c r="AU1" s="63" t="s">
        <v>1110</v>
      </c>
      <c r="AV1" s="63" t="s">
        <v>1111</v>
      </c>
      <c r="AW1" s="63" t="s">
        <v>1112</v>
      </c>
      <c r="AX1" s="63" t="s">
        <v>1113</v>
      </c>
      <c r="AY1" s="63" t="s">
        <v>1114</v>
      </c>
      <c r="AZ1" s="63" t="s">
        <v>1115</v>
      </c>
      <c r="BA1" s="63" t="s">
        <v>1116</v>
      </c>
      <c r="BB1" s="63" t="s">
        <v>1117</v>
      </c>
      <c r="BC1" s="63" t="s">
        <v>1118</v>
      </c>
      <c r="BD1" s="63" t="s">
        <v>1119</v>
      </c>
      <c r="BE1" s="63" t="s">
        <v>1120</v>
      </c>
      <c r="BF1" s="63" t="s">
        <v>1121</v>
      </c>
      <c r="BG1" s="63" t="s">
        <v>1122</v>
      </c>
      <c r="BH1" s="63" t="s">
        <v>1123</v>
      </c>
      <c r="BI1" s="63" t="s">
        <v>1124</v>
      </c>
      <c r="BJ1" s="63" t="s">
        <v>1125</v>
      </c>
      <c r="BK1" s="63" t="s">
        <v>1126</v>
      </c>
      <c r="BL1" s="63" t="s">
        <v>1127</v>
      </c>
      <c r="BM1" s="63" t="s">
        <v>1128</v>
      </c>
      <c r="BN1" s="63" t="s">
        <v>1129</v>
      </c>
      <c r="BO1" s="63" t="s">
        <v>1130</v>
      </c>
      <c r="BP1" s="63" t="s">
        <v>1131</v>
      </c>
      <c r="BQ1" s="63" t="s">
        <v>1132</v>
      </c>
      <c r="BR1" s="63" t="s">
        <v>1133</v>
      </c>
      <c r="BS1" s="63" t="s">
        <v>1134</v>
      </c>
      <c r="BT1" s="63" t="s">
        <v>1135</v>
      </c>
      <c r="BU1" s="63" t="s">
        <v>1136</v>
      </c>
      <c r="BV1" s="63" t="s">
        <v>1137</v>
      </c>
      <c r="BW1" s="63" t="s">
        <v>1138</v>
      </c>
      <c r="BX1" s="63" t="s">
        <v>1139</v>
      </c>
      <c r="BY1" s="63" t="s">
        <v>1140</v>
      </c>
      <c r="BZ1" s="63" t="s">
        <v>1141</v>
      </c>
      <c r="CA1" s="63" t="s">
        <v>1142</v>
      </c>
      <c r="CB1" s="63" t="s">
        <v>1143</v>
      </c>
      <c r="CC1" s="63" t="s">
        <v>1144</v>
      </c>
      <c r="CD1" s="63" t="s">
        <v>1145</v>
      </c>
      <c r="CE1" s="63" t="s">
        <v>1146</v>
      </c>
      <c r="CF1" s="63" t="s">
        <v>1147</v>
      </c>
      <c r="CG1" s="63" t="s">
        <v>1148</v>
      </c>
      <c r="CH1" s="63" t="s">
        <v>1149</v>
      </c>
      <c r="CI1" s="63" t="s">
        <v>1150</v>
      </c>
      <c r="CJ1" s="63" t="s">
        <v>1151</v>
      </c>
      <c r="CK1" s="63" t="s">
        <v>1152</v>
      </c>
      <c r="CL1" s="63" t="s">
        <v>1153</v>
      </c>
      <c r="CM1" s="63" t="s">
        <v>1154</v>
      </c>
      <c r="CN1" s="63" t="s">
        <v>1155</v>
      </c>
      <c r="CO1" s="63" t="s">
        <v>1156</v>
      </c>
      <c r="CP1" s="63" t="s">
        <v>1157</v>
      </c>
      <c r="CQ1" s="63" t="s">
        <v>1158</v>
      </c>
      <c r="CR1" s="63" t="s">
        <v>1159</v>
      </c>
      <c r="CS1" s="63" t="s">
        <v>1160</v>
      </c>
      <c r="CT1" s="63" t="s">
        <v>1161</v>
      </c>
      <c r="CU1" s="63" t="s">
        <v>1162</v>
      </c>
      <c r="CV1" s="63" t="s">
        <v>1163</v>
      </c>
      <c r="CW1" s="63" t="s">
        <v>1164</v>
      </c>
      <c r="CX1" t="s">
        <v>1256</v>
      </c>
      <c r="CY1" t="s">
        <v>1257</v>
      </c>
      <c r="CZ1" t="s">
        <v>1258</v>
      </c>
      <c r="DA1" t="s">
        <v>1259</v>
      </c>
      <c r="DB1" t="s">
        <v>1260</v>
      </c>
      <c r="DC1" t="s">
        <v>1261</v>
      </c>
      <c r="DD1" t="s">
        <v>1262</v>
      </c>
      <c r="DE1" t="s">
        <v>1263</v>
      </c>
      <c r="DF1" t="s">
        <v>1264</v>
      </c>
      <c r="DG1" t="s">
        <v>1265</v>
      </c>
      <c r="DH1" t="s">
        <v>1266</v>
      </c>
      <c r="DI1" t="s">
        <v>1267</v>
      </c>
      <c r="DJ1" t="s">
        <v>1268</v>
      </c>
      <c r="DK1" t="s">
        <v>1269</v>
      </c>
      <c r="DL1" t="s">
        <v>1270</v>
      </c>
    </row>
    <row r="2" spans="1:116" x14ac:dyDescent="0.3">
      <c r="A2" s="63" t="s">
        <v>19</v>
      </c>
      <c r="B2" s="63">
        <v>0.59101382488479304</v>
      </c>
      <c r="C2" s="63">
        <v>0.61361141602634495</v>
      </c>
      <c r="D2" s="63">
        <v>0.60966542750929398</v>
      </c>
      <c r="E2" s="63">
        <v>0.59976247030878904</v>
      </c>
      <c r="F2" s="63">
        <v>0.57027463651050103</v>
      </c>
      <c r="G2" s="63">
        <v>0.23963133640553</v>
      </c>
      <c r="H2" s="63">
        <v>0.23819978046103199</v>
      </c>
      <c r="I2" s="63">
        <v>0.318463444857497</v>
      </c>
      <c r="J2" s="63">
        <v>0.351543942992874</v>
      </c>
      <c r="K2" s="63">
        <v>0.24232633279483001</v>
      </c>
      <c r="L2" s="63">
        <v>0.123271889400922</v>
      </c>
      <c r="M2" s="63">
        <v>0.10537870472008801</v>
      </c>
      <c r="N2" s="63">
        <v>9.0458488228004993E-2</v>
      </c>
      <c r="O2" s="63">
        <v>6.8883610451306407E-2</v>
      </c>
      <c r="P2" s="63">
        <v>3.7156704361874002E-2</v>
      </c>
      <c r="Q2" s="63" t="e">
        <v>#VALUE!</v>
      </c>
      <c r="R2" s="63" t="e">
        <v>#VALUE!</v>
      </c>
      <c r="S2" s="63" t="e">
        <v>#VALUE!</v>
      </c>
      <c r="T2" s="63" t="e">
        <v>#VALUE!</v>
      </c>
      <c r="U2" s="63" t="e">
        <v>#VALUE!</v>
      </c>
      <c r="V2" s="63" t="e">
        <v>#VALUE!</v>
      </c>
      <c r="W2" s="63" t="e">
        <v>#VALUE!</v>
      </c>
      <c r="X2" s="63" t="e">
        <v>#VALUE!</v>
      </c>
      <c r="Y2" s="63" t="e">
        <v>#VALUE!</v>
      </c>
      <c r="Z2" s="63" t="e">
        <v>#VALUE!</v>
      </c>
      <c r="AA2" s="63">
        <v>0.115207373271889</v>
      </c>
      <c r="AB2" s="63">
        <v>0.11635565312843001</v>
      </c>
      <c r="AC2" s="63">
        <v>0.11524163568773201</v>
      </c>
      <c r="AD2" s="63">
        <v>0.12114014251781501</v>
      </c>
      <c r="AE2" s="63">
        <v>9.3699515347334394E-2</v>
      </c>
      <c r="AF2" s="63">
        <v>0.13018433179723499</v>
      </c>
      <c r="AG2" s="63">
        <v>0.118551042810099</v>
      </c>
      <c r="AH2" s="63">
        <v>0.100371747211896</v>
      </c>
      <c r="AI2" s="63">
        <v>9.0261282660332495E-2</v>
      </c>
      <c r="AJ2" s="63">
        <v>7.5928917609046895E-2</v>
      </c>
      <c r="AK2" s="63" t="e">
        <v>#VALUE!</v>
      </c>
      <c r="AL2" s="63" t="e">
        <v>#VALUE!</v>
      </c>
      <c r="AM2" s="63" t="e">
        <v>#VALUE!</v>
      </c>
      <c r="AN2" s="63" t="e">
        <v>#VALUE!</v>
      </c>
      <c r="AO2" s="63" t="e">
        <v>#VALUE!</v>
      </c>
      <c r="AP2" s="63">
        <v>8.5253456221198204E-2</v>
      </c>
      <c r="AQ2" s="63">
        <v>8.6717892425905593E-2</v>
      </c>
      <c r="AR2" s="63">
        <v>8.4262701363073095E-2</v>
      </c>
      <c r="AS2" s="63">
        <v>7.2446555819477398E-2</v>
      </c>
      <c r="AT2" s="63">
        <v>6.1389337641356997E-2</v>
      </c>
      <c r="AU2" s="63" t="e">
        <v>#VALUE!</v>
      </c>
      <c r="AV2" s="63" t="e">
        <v>#VALUE!</v>
      </c>
      <c r="AW2" s="63" t="e">
        <v>#VALUE!</v>
      </c>
      <c r="AX2" s="63" t="e">
        <v>#VALUE!</v>
      </c>
      <c r="AY2" s="63" t="e">
        <v>#VALUE!</v>
      </c>
      <c r="AZ2" s="63">
        <v>1.3824884792626699E-2</v>
      </c>
      <c r="BA2" s="63">
        <v>1.0976948408342501E-2</v>
      </c>
      <c r="BB2" s="63" t="e">
        <v>#VALUE!</v>
      </c>
      <c r="BC2" s="63" t="e">
        <v>#VALUE!</v>
      </c>
      <c r="BD2" s="63" t="e">
        <v>#VALUE!</v>
      </c>
      <c r="BE2" s="63" t="e">
        <v>#VALUE!</v>
      </c>
      <c r="BF2" s="63">
        <v>1.20746432491767E-2</v>
      </c>
      <c r="BG2" s="63" t="e">
        <v>#VALUE!</v>
      </c>
      <c r="BH2" s="63" t="e">
        <v>#VALUE!</v>
      </c>
      <c r="BI2" s="63" t="e">
        <v>#VALUE!</v>
      </c>
      <c r="BJ2" s="63" t="e">
        <v>#VALUE!</v>
      </c>
      <c r="BK2" s="63" t="e">
        <v>#VALUE!</v>
      </c>
      <c r="BL2" s="63" t="e">
        <v>#VALUE!</v>
      </c>
      <c r="BM2" s="63" t="e">
        <v>#VALUE!</v>
      </c>
      <c r="BN2" s="63" t="e">
        <v>#VALUE!</v>
      </c>
      <c r="BO2" s="63" t="e">
        <v>#VALUE!</v>
      </c>
      <c r="BP2" s="63" t="e">
        <v>#VALUE!</v>
      </c>
      <c r="BQ2" s="63" t="e">
        <v>#VALUE!</v>
      </c>
      <c r="BR2" s="63" t="e">
        <v>#VALUE!</v>
      </c>
      <c r="BS2" s="63" t="e">
        <v>#VALUE!</v>
      </c>
      <c r="BT2" s="63" t="e">
        <v>#VALUE!</v>
      </c>
      <c r="BU2" s="63" t="e">
        <v>#VALUE!</v>
      </c>
      <c r="BV2" s="63" t="e">
        <v>#VALUE!</v>
      </c>
      <c r="BW2" s="63" t="e">
        <v>#VALUE!</v>
      </c>
      <c r="BX2" s="63" t="e">
        <v>#VALUE!</v>
      </c>
      <c r="BY2" s="63" t="e">
        <v>#VALUE!</v>
      </c>
      <c r="BZ2" s="63" t="e">
        <v>#VALUE!</v>
      </c>
      <c r="CA2" s="63" t="e">
        <v>#VALUE!</v>
      </c>
      <c r="CB2" s="63" t="e">
        <v>#VALUE!</v>
      </c>
      <c r="CC2" s="63" t="e">
        <v>#VALUE!</v>
      </c>
      <c r="CD2" s="63" t="e">
        <v>#VALUE!</v>
      </c>
      <c r="CE2" s="63" t="e">
        <v>#VALUE!</v>
      </c>
      <c r="CF2" s="63" t="e">
        <v>#VALUE!</v>
      </c>
      <c r="CG2" s="63" t="e">
        <v>#VALUE!</v>
      </c>
      <c r="CH2" s="63" t="e">
        <v>#VALUE!</v>
      </c>
      <c r="CI2" s="63" t="e">
        <v>#VALUE!</v>
      </c>
      <c r="CJ2" s="63" t="e">
        <v>#VALUE!</v>
      </c>
      <c r="CK2" s="63" t="e">
        <v>#VALUE!</v>
      </c>
      <c r="CL2" s="63" t="e">
        <v>#VALUE!</v>
      </c>
      <c r="CM2" s="63" t="e">
        <v>#VALUE!</v>
      </c>
      <c r="CN2" s="63" t="e">
        <v>#VALUE!</v>
      </c>
      <c r="CO2" s="63" t="e">
        <v>#VALUE!</v>
      </c>
      <c r="CP2" s="63" t="e">
        <v>#VALUE!</v>
      </c>
      <c r="CQ2" s="63" t="e">
        <v>#VALUE!</v>
      </c>
      <c r="CR2" s="63" t="e">
        <v>#VALUE!</v>
      </c>
      <c r="CS2" s="63">
        <v>2.07373271889401E-2</v>
      </c>
      <c r="CT2" s="63" t="e">
        <v>#VALUE!</v>
      </c>
      <c r="CU2" s="63" t="e">
        <v>#VALUE!</v>
      </c>
      <c r="CV2" s="63" t="e">
        <v>#VALUE!</v>
      </c>
      <c r="CW2" s="63" t="e">
        <v>#VALUE!</v>
      </c>
      <c r="CX2" s="63">
        <v>0.69470046082949299</v>
      </c>
      <c r="CY2" s="63">
        <v>0.70691547749725603</v>
      </c>
      <c r="CZ2" s="63">
        <v>0.69640644361833903</v>
      </c>
      <c r="DA2" s="63">
        <v>0.68646080760094996</v>
      </c>
      <c r="DB2" s="63">
        <v>0.62843295638125996</v>
      </c>
      <c r="DC2" s="63">
        <v>9.2165898617511496E-2</v>
      </c>
      <c r="DD2" s="63">
        <v>9.3304061470911095E-2</v>
      </c>
      <c r="DE2" s="63">
        <v>8.7980173482032201E-2</v>
      </c>
      <c r="DF2" s="63">
        <v>7.7197149643705498E-2</v>
      </c>
      <c r="DG2" s="63">
        <v>6.4620355411954794E-2</v>
      </c>
      <c r="DH2" s="63">
        <v>4.3778801843317998E-2</v>
      </c>
      <c r="DI2" s="63">
        <v>2.7442371020856199E-2</v>
      </c>
      <c r="DJ2" s="63">
        <v>1.23915737298637E-2</v>
      </c>
      <c r="DK2" s="63">
        <v>1.3064133016627099E-2</v>
      </c>
      <c r="DL2" s="63" t="e">
        <v>#VALUE!</v>
      </c>
    </row>
    <row r="3" spans="1:116" x14ac:dyDescent="0.3">
      <c r="A3" s="63" t="s">
        <v>20</v>
      </c>
      <c r="B3" s="63">
        <v>0.73598258029395802</v>
      </c>
      <c r="C3" s="63">
        <v>0.76461377870563696</v>
      </c>
      <c r="D3" s="63">
        <v>0.76831345826235098</v>
      </c>
      <c r="E3" s="63">
        <v>0.80414101846670405</v>
      </c>
      <c r="F3" s="63">
        <v>0.76964149504195301</v>
      </c>
      <c r="G3" s="63">
        <v>0.22155688622754499</v>
      </c>
      <c r="H3" s="63">
        <v>0.21503131524008401</v>
      </c>
      <c r="I3" s="63">
        <v>0.219193639977286</v>
      </c>
      <c r="J3" s="63">
        <v>0.23670956911024099</v>
      </c>
      <c r="K3" s="63">
        <v>0.22578184591914599</v>
      </c>
      <c r="L3" s="63">
        <v>0.134458356015242</v>
      </c>
      <c r="M3" s="63">
        <v>0.124217118997912</v>
      </c>
      <c r="N3" s="63">
        <v>9.1993185689948895E-2</v>
      </c>
      <c r="O3" s="63">
        <v>8.5618354784555095E-2</v>
      </c>
      <c r="P3" s="63">
        <v>5.7971014492753603E-2</v>
      </c>
      <c r="Q3" s="63" t="e">
        <v>#VALUE!</v>
      </c>
      <c r="R3" s="63" t="e">
        <v>#VALUE!</v>
      </c>
      <c r="S3" s="63" t="e">
        <v>#VALUE!</v>
      </c>
      <c r="T3" s="63" t="e">
        <v>#VALUE!</v>
      </c>
      <c r="U3" s="63" t="e">
        <v>#VALUE!</v>
      </c>
      <c r="V3" s="63" t="e">
        <v>#VALUE!</v>
      </c>
      <c r="W3" s="63" t="e">
        <v>#VALUE!</v>
      </c>
      <c r="X3" s="63" t="e">
        <v>#VALUE!</v>
      </c>
      <c r="Y3" s="63" t="e">
        <v>#VALUE!</v>
      </c>
      <c r="Z3" s="63" t="e">
        <v>#VALUE!</v>
      </c>
      <c r="AA3" s="63">
        <v>0.144801306477953</v>
      </c>
      <c r="AB3" s="63">
        <v>0.12160751565762</v>
      </c>
      <c r="AC3" s="63">
        <v>0.12606473594548601</v>
      </c>
      <c r="AD3" s="63">
        <v>0.12590934527140499</v>
      </c>
      <c r="AE3" s="63">
        <v>0.12738367658276101</v>
      </c>
      <c r="AF3" s="63">
        <v>0.102885138813283</v>
      </c>
      <c r="AG3" s="63">
        <v>9.6033402922755695E-2</v>
      </c>
      <c r="AH3" s="63">
        <v>8.5178875638841606E-2</v>
      </c>
      <c r="AI3" s="63">
        <v>8.2820369334079505E-2</v>
      </c>
      <c r="AJ3" s="63">
        <v>5.3394355453852002E-2</v>
      </c>
      <c r="AK3" s="63" t="e">
        <v>#VALUE!</v>
      </c>
      <c r="AL3" s="63" t="e">
        <v>#VALUE!</v>
      </c>
      <c r="AM3" s="63" t="e">
        <v>#VALUE!</v>
      </c>
      <c r="AN3" s="63" t="e">
        <v>#VALUE!</v>
      </c>
      <c r="AO3" s="63" t="e">
        <v>#VALUE!</v>
      </c>
      <c r="AP3" s="63">
        <v>6.1513336962438797E-2</v>
      </c>
      <c r="AQ3" s="63">
        <v>5.7411273486430103E-2</v>
      </c>
      <c r="AR3" s="63">
        <v>5.1107325383304897E-2</v>
      </c>
      <c r="AS3" s="63">
        <v>5.3161723559037498E-2</v>
      </c>
      <c r="AT3" s="63">
        <v>3.8138825324179997E-2</v>
      </c>
      <c r="AU3" s="63" t="e">
        <v>#VALUE!</v>
      </c>
      <c r="AV3" s="63" t="e">
        <v>#VALUE!</v>
      </c>
      <c r="AW3" s="63" t="e">
        <v>#VALUE!</v>
      </c>
      <c r="AX3" s="63" t="e">
        <v>#VALUE!</v>
      </c>
      <c r="AY3" s="63" t="e">
        <v>#VALUE!</v>
      </c>
      <c r="AZ3" s="63">
        <v>1.79640718562874E-2</v>
      </c>
      <c r="BA3" s="63">
        <v>1.5135699373695201E-2</v>
      </c>
      <c r="BB3" s="63">
        <v>1.47643384440659E-2</v>
      </c>
      <c r="BC3" s="63">
        <v>1.6787912702853899E-2</v>
      </c>
      <c r="BD3" s="63" t="e">
        <v>#VALUE!</v>
      </c>
      <c r="BE3" s="63">
        <v>9.2542188350571604E-3</v>
      </c>
      <c r="BF3" s="63">
        <v>9.9164926931106494E-3</v>
      </c>
      <c r="BG3" s="63">
        <v>1.47643384440659E-2</v>
      </c>
      <c r="BH3" s="63">
        <v>1.00727476217124E-2</v>
      </c>
      <c r="BI3" s="63" t="e">
        <v>#VALUE!</v>
      </c>
      <c r="BJ3" s="63" t="e">
        <v>#VALUE!</v>
      </c>
      <c r="BK3" s="63" t="e">
        <v>#VALUE!</v>
      </c>
      <c r="BL3" s="63" t="e">
        <v>#VALUE!</v>
      </c>
      <c r="BM3" s="63" t="e">
        <v>#VALUE!</v>
      </c>
      <c r="BN3" s="63" t="e">
        <v>#VALUE!</v>
      </c>
      <c r="BO3" s="63" t="e">
        <v>#VALUE!</v>
      </c>
      <c r="BP3" s="63" t="e">
        <v>#VALUE!</v>
      </c>
      <c r="BQ3" s="63" t="e">
        <v>#VALUE!</v>
      </c>
      <c r="BR3" s="63" t="e">
        <v>#VALUE!</v>
      </c>
      <c r="BS3" s="63" t="e">
        <v>#VALUE!</v>
      </c>
      <c r="BT3" s="63" t="e">
        <v>#VALUE!</v>
      </c>
      <c r="BU3" s="63" t="e">
        <v>#VALUE!</v>
      </c>
      <c r="BV3" s="63" t="e">
        <v>#VALUE!</v>
      </c>
      <c r="BW3" s="63" t="e">
        <v>#VALUE!</v>
      </c>
      <c r="BX3" s="63" t="e">
        <v>#VALUE!</v>
      </c>
      <c r="BY3" s="63" t="e">
        <v>#VALUE!</v>
      </c>
      <c r="BZ3" s="63" t="e">
        <v>#VALUE!</v>
      </c>
      <c r="CA3" s="63" t="e">
        <v>#VALUE!</v>
      </c>
      <c r="CB3" s="63" t="e">
        <v>#VALUE!</v>
      </c>
      <c r="CC3" s="63" t="e">
        <v>#VALUE!</v>
      </c>
      <c r="CD3" s="63" t="e">
        <v>#VALUE!</v>
      </c>
      <c r="CE3" s="63" t="e">
        <v>#VALUE!</v>
      </c>
      <c r="CF3" s="63" t="e">
        <v>#VALUE!</v>
      </c>
      <c r="CG3" s="63" t="e">
        <v>#VALUE!</v>
      </c>
      <c r="CH3" s="63" t="e">
        <v>#VALUE!</v>
      </c>
      <c r="CI3" s="63" t="e">
        <v>#VALUE!</v>
      </c>
      <c r="CJ3" s="63" t="e">
        <v>#VALUE!</v>
      </c>
      <c r="CK3" s="63" t="e">
        <v>#VALUE!</v>
      </c>
      <c r="CL3" s="63" t="e">
        <v>#VALUE!</v>
      </c>
      <c r="CM3" s="63" t="e">
        <v>#VALUE!</v>
      </c>
      <c r="CN3" s="63" t="e">
        <v>#VALUE!</v>
      </c>
      <c r="CO3" s="63" t="e">
        <v>#VALUE!</v>
      </c>
      <c r="CP3" s="63" t="e">
        <v>#VALUE!</v>
      </c>
      <c r="CQ3" s="63" t="e">
        <v>#VALUE!</v>
      </c>
      <c r="CR3" s="63" t="e">
        <v>#VALUE!</v>
      </c>
      <c r="CS3" s="63">
        <v>1.14316820903647E-2</v>
      </c>
      <c r="CT3" s="63">
        <v>7.3068893528183696E-3</v>
      </c>
      <c r="CU3" s="63" t="e">
        <v>#VALUE!</v>
      </c>
      <c r="CV3" s="63" t="e">
        <v>#VALUE!</v>
      </c>
      <c r="CW3" s="63" t="e">
        <v>#VALUE!</v>
      </c>
      <c r="CX3" s="63">
        <v>0.81600435492651102</v>
      </c>
      <c r="CY3" s="63">
        <v>0.82985386221294399</v>
      </c>
      <c r="CZ3" s="63">
        <v>0.81771720613287902</v>
      </c>
      <c r="DA3" s="63">
        <v>0.85058757694459997</v>
      </c>
      <c r="DB3" s="63">
        <v>0.81235697940503404</v>
      </c>
      <c r="DC3" s="63">
        <v>6.3690800217746299E-2</v>
      </c>
      <c r="DD3" s="63">
        <v>6.1064718162839197E-2</v>
      </c>
      <c r="DE3" s="63">
        <v>5.5082339579784201E-2</v>
      </c>
      <c r="DF3" s="63">
        <v>5.3721320649132598E-2</v>
      </c>
      <c r="DG3" s="63">
        <v>3.8901601830663601E-2</v>
      </c>
      <c r="DH3" s="63">
        <v>4.35492651061513E-2</v>
      </c>
      <c r="DI3" s="63">
        <v>3.8100208768267203E-2</v>
      </c>
      <c r="DJ3" s="63">
        <v>3.1800113571834203E-2</v>
      </c>
      <c r="DK3" s="63">
        <v>3.02182428651371E-2</v>
      </c>
      <c r="DL3" s="63">
        <v>1.60183066361556E-2</v>
      </c>
    </row>
    <row r="4" spans="1:116" x14ac:dyDescent="0.3">
      <c r="A4" s="63" t="s">
        <v>21</v>
      </c>
      <c r="B4" s="63">
        <v>0.59669811320754695</v>
      </c>
      <c r="C4" s="63">
        <v>0.63038277511961704</v>
      </c>
      <c r="D4" s="63">
        <v>0.56158940397350998</v>
      </c>
      <c r="E4" s="63">
        <v>0.44179104477611902</v>
      </c>
      <c r="F4" s="63">
        <v>0.44313725490196099</v>
      </c>
      <c r="G4" s="63">
        <v>0.21698113207547201</v>
      </c>
      <c r="H4" s="63">
        <v>0.18540669856459299</v>
      </c>
      <c r="I4" s="63">
        <v>0.223841059602649</v>
      </c>
      <c r="J4" s="63">
        <v>0.21940298507462699</v>
      </c>
      <c r="K4" s="63">
        <v>0.158823529411765</v>
      </c>
      <c r="L4" s="63">
        <v>0.17099056603773599</v>
      </c>
      <c r="M4" s="63">
        <v>0.16267942583732101</v>
      </c>
      <c r="N4" s="63">
        <v>0.12715231788079501</v>
      </c>
      <c r="O4" s="63">
        <v>9.5522388059701493E-2</v>
      </c>
      <c r="P4" s="63">
        <v>6.4705882352941196E-2</v>
      </c>
      <c r="Q4" s="63" t="e">
        <v>#VALUE!</v>
      </c>
      <c r="R4" s="63" t="e">
        <v>#VALUE!</v>
      </c>
      <c r="S4" s="63" t="e">
        <v>#VALUE!</v>
      </c>
      <c r="T4" s="63" t="e">
        <v>#VALUE!</v>
      </c>
      <c r="U4" s="63" t="e">
        <v>#VALUE!</v>
      </c>
      <c r="V4" s="63">
        <v>1.7688679245283001E-2</v>
      </c>
      <c r="W4" s="63">
        <v>1.55502392344498E-2</v>
      </c>
      <c r="X4" s="63" t="e">
        <v>#VALUE!</v>
      </c>
      <c r="Y4" s="63" t="e">
        <v>#VALUE!</v>
      </c>
      <c r="Z4" s="63" t="e">
        <v>#VALUE!</v>
      </c>
      <c r="AA4" s="63">
        <v>0.20754716981132099</v>
      </c>
      <c r="AB4" s="63">
        <v>0.16267942583732101</v>
      </c>
      <c r="AC4" s="63">
        <v>0.20132450331125801</v>
      </c>
      <c r="AD4" s="63">
        <v>0.14029850746268699</v>
      </c>
      <c r="AE4" s="63">
        <v>9.0196078431372506E-2</v>
      </c>
      <c r="AF4" s="63">
        <v>0.14976415094339601</v>
      </c>
      <c r="AG4" s="63">
        <v>0.13636363636363599</v>
      </c>
      <c r="AH4" s="63">
        <v>0.13509933774834401</v>
      </c>
      <c r="AI4" s="63">
        <v>0.111940298507463</v>
      </c>
      <c r="AJ4" s="63">
        <v>7.4509803921568599E-2</v>
      </c>
      <c r="AK4" s="63" t="e">
        <v>#VALUE!</v>
      </c>
      <c r="AL4" s="63" t="e">
        <v>#VALUE!</v>
      </c>
      <c r="AM4" s="63" t="e">
        <v>#VALUE!</v>
      </c>
      <c r="AN4" s="63">
        <v>1.64179104477612E-2</v>
      </c>
      <c r="AO4" s="63" t="e">
        <v>#VALUE!</v>
      </c>
      <c r="AP4" s="63">
        <v>8.1367924528301896E-2</v>
      </c>
      <c r="AQ4" s="63">
        <v>9.0909090909090898E-2</v>
      </c>
      <c r="AR4" s="63">
        <v>7.9470198675496706E-2</v>
      </c>
      <c r="AS4" s="63">
        <v>6.1194029850746297E-2</v>
      </c>
      <c r="AT4" s="63">
        <v>4.3137254901960798E-2</v>
      </c>
      <c r="AU4" s="63" t="e">
        <v>#VALUE!</v>
      </c>
      <c r="AV4" s="63" t="e">
        <v>#VALUE!</v>
      </c>
      <c r="AW4" s="63" t="e">
        <v>#VALUE!</v>
      </c>
      <c r="AX4" s="63" t="e">
        <v>#VALUE!</v>
      </c>
      <c r="AY4" s="63" t="e">
        <v>#VALUE!</v>
      </c>
      <c r="AZ4" s="63">
        <v>3.8915094339622598E-2</v>
      </c>
      <c r="BA4" s="63">
        <v>1.7942583732057399E-2</v>
      </c>
      <c r="BB4" s="63">
        <v>2.7814569536423799E-2</v>
      </c>
      <c r="BC4" s="63">
        <v>1.49253731343284E-2</v>
      </c>
      <c r="BD4" s="63">
        <v>1.9607843137254902E-2</v>
      </c>
      <c r="BE4" s="63">
        <v>2.5943396226415099E-2</v>
      </c>
      <c r="BF4" s="63">
        <v>2.1531100478468901E-2</v>
      </c>
      <c r="BG4" s="63">
        <v>1.9867549668874201E-2</v>
      </c>
      <c r="BH4" s="63">
        <v>1.64179104477612E-2</v>
      </c>
      <c r="BI4" s="63" t="e">
        <v>#VALUE!</v>
      </c>
      <c r="BJ4" s="63" t="e">
        <v>#VALUE!</v>
      </c>
      <c r="BK4" s="63" t="e">
        <v>#VALUE!</v>
      </c>
      <c r="BL4" s="63" t="e">
        <v>#VALUE!</v>
      </c>
      <c r="BM4" s="63" t="e">
        <v>#VALUE!</v>
      </c>
      <c r="BN4" s="63" t="e">
        <v>#VALUE!</v>
      </c>
      <c r="BO4" s="63" t="e">
        <v>#VALUE!</v>
      </c>
      <c r="BP4" s="63" t="e">
        <v>#VALUE!</v>
      </c>
      <c r="BQ4" s="63" t="e">
        <v>#VALUE!</v>
      </c>
      <c r="BR4" s="63" t="e">
        <v>#VALUE!</v>
      </c>
      <c r="BS4" s="63" t="e">
        <v>#VALUE!</v>
      </c>
      <c r="BT4" s="63" t="e">
        <v>#VALUE!</v>
      </c>
      <c r="BU4" s="63" t="e">
        <v>#VALUE!</v>
      </c>
      <c r="BV4" s="63" t="e">
        <v>#VALUE!</v>
      </c>
      <c r="BW4" s="63" t="e">
        <v>#VALUE!</v>
      </c>
      <c r="BX4" s="63" t="e">
        <v>#VALUE!</v>
      </c>
      <c r="BY4" s="63" t="e">
        <v>#VALUE!</v>
      </c>
      <c r="BZ4" s="63" t="e">
        <v>#VALUE!</v>
      </c>
      <c r="CA4" s="63" t="e">
        <v>#VALUE!</v>
      </c>
      <c r="CB4" s="63" t="e">
        <v>#VALUE!</v>
      </c>
      <c r="CC4" s="63" t="e">
        <v>#VALUE!</v>
      </c>
      <c r="CD4" s="63" t="e">
        <v>#VALUE!</v>
      </c>
      <c r="CE4" s="63" t="e">
        <v>#VALUE!</v>
      </c>
      <c r="CF4" s="63" t="e">
        <v>#VALUE!</v>
      </c>
      <c r="CG4" s="63" t="e">
        <v>#VALUE!</v>
      </c>
      <c r="CH4" s="63" t="e">
        <v>#VALUE!</v>
      </c>
      <c r="CI4" s="63" t="e">
        <v>#VALUE!</v>
      </c>
      <c r="CJ4" s="63" t="e">
        <v>#VALUE!</v>
      </c>
      <c r="CK4" s="63" t="e">
        <v>#VALUE!</v>
      </c>
      <c r="CL4" s="63" t="e">
        <v>#VALUE!</v>
      </c>
      <c r="CM4" s="63" t="e">
        <v>#VALUE!</v>
      </c>
      <c r="CN4" s="63" t="e">
        <v>#VALUE!</v>
      </c>
      <c r="CO4" s="63" t="e">
        <v>#VALUE!</v>
      </c>
      <c r="CP4" s="63" t="e">
        <v>#VALUE!</v>
      </c>
      <c r="CQ4" s="63" t="e">
        <v>#VALUE!</v>
      </c>
      <c r="CR4" s="63" t="e">
        <v>#VALUE!</v>
      </c>
      <c r="CS4" s="63" t="e">
        <v>#VALUE!</v>
      </c>
      <c r="CT4" s="63" t="e">
        <v>#VALUE!</v>
      </c>
      <c r="CU4" s="63" t="e">
        <v>#VALUE!</v>
      </c>
      <c r="CV4" s="63" t="e">
        <v>#VALUE!</v>
      </c>
      <c r="CW4" s="63" t="e">
        <v>#VALUE!</v>
      </c>
      <c r="CX4" s="63">
        <v>0.77476415094339601</v>
      </c>
      <c r="CY4" s="63">
        <v>0.78229665071770305</v>
      </c>
      <c r="CZ4" s="63">
        <v>0.76688741721854303</v>
      </c>
      <c r="DA4" s="63">
        <v>0.64029850746268702</v>
      </c>
      <c r="DB4" s="63">
        <v>0.58627450980392204</v>
      </c>
      <c r="DC4" s="63">
        <v>8.6084905660377395E-2</v>
      </c>
      <c r="DD4" s="63">
        <v>9.5693779904306206E-2</v>
      </c>
      <c r="DE4" s="63">
        <v>8.4768211920529801E-2</v>
      </c>
      <c r="DF4" s="63">
        <v>6.4179104477611895E-2</v>
      </c>
      <c r="DG4" s="63">
        <v>4.5098039215686302E-2</v>
      </c>
      <c r="DH4" s="63">
        <v>7.0754716981132101E-2</v>
      </c>
      <c r="DI4" s="63">
        <v>4.1866028708134002E-2</v>
      </c>
      <c r="DJ4" s="63">
        <v>5.2980132450331098E-2</v>
      </c>
      <c r="DK4" s="63">
        <v>4.9253731343283598E-2</v>
      </c>
      <c r="DL4" s="63">
        <v>3.5294117647058802E-2</v>
      </c>
    </row>
    <row r="5" spans="1:116" x14ac:dyDescent="0.3">
      <c r="A5" s="63" t="s">
        <v>22</v>
      </c>
      <c r="B5" s="63">
        <v>0.71227621483376002</v>
      </c>
      <c r="C5" s="63">
        <v>0.78581493658994805</v>
      </c>
      <c r="D5" s="63">
        <v>0.84532204983544901</v>
      </c>
      <c r="E5" s="63">
        <v>0.82488710486703498</v>
      </c>
      <c r="F5" s="63">
        <v>0.76537433155080203</v>
      </c>
      <c r="G5" s="63">
        <v>0.187979539641944</v>
      </c>
      <c r="H5" s="63">
        <v>0.206669798027243</v>
      </c>
      <c r="I5" s="63">
        <v>0.181946403385049</v>
      </c>
      <c r="J5" s="63">
        <v>0.19367787255393901</v>
      </c>
      <c r="K5" s="63">
        <v>0.16911764705882401</v>
      </c>
      <c r="L5" s="63">
        <v>8.8661551577152595E-2</v>
      </c>
      <c r="M5" s="63">
        <v>7.4682949741662799E-2</v>
      </c>
      <c r="N5" s="63">
        <v>6.2999529854254804E-2</v>
      </c>
      <c r="O5" s="63">
        <v>5.82037129954842E-2</v>
      </c>
      <c r="P5" s="63">
        <v>4.0106951871657803E-2</v>
      </c>
      <c r="Q5" s="63" t="e">
        <v>#VALUE!</v>
      </c>
      <c r="R5" s="63" t="e">
        <v>#VALUE!</v>
      </c>
      <c r="S5" s="63" t="e">
        <v>#VALUE!</v>
      </c>
      <c r="T5" s="63" t="e">
        <v>#VALUE!</v>
      </c>
      <c r="U5" s="63" t="e">
        <v>#VALUE!</v>
      </c>
      <c r="V5" s="63" t="e">
        <v>#VALUE!</v>
      </c>
      <c r="W5" s="63" t="e">
        <v>#VALUE!</v>
      </c>
      <c r="X5" s="63" t="e">
        <v>#VALUE!</v>
      </c>
      <c r="Y5" s="63" t="e">
        <v>#VALUE!</v>
      </c>
      <c r="Z5" s="63" t="e">
        <v>#VALUE!</v>
      </c>
      <c r="AA5" s="63">
        <v>0.23017902813299199</v>
      </c>
      <c r="AB5" s="63">
        <v>0.23813997181775501</v>
      </c>
      <c r="AC5" s="63">
        <v>0.220968500235073</v>
      </c>
      <c r="AD5" s="63">
        <v>0.215755143000502</v>
      </c>
      <c r="AE5" s="63">
        <v>0.19050802139037401</v>
      </c>
      <c r="AF5" s="63">
        <v>0.168797953964194</v>
      </c>
      <c r="AG5" s="63">
        <v>0.17191169563175199</v>
      </c>
      <c r="AH5" s="63">
        <v>0.17301363422661001</v>
      </c>
      <c r="AI5" s="63">
        <v>0.13346713497240301</v>
      </c>
      <c r="AJ5" s="63">
        <v>6.5508021390374302E-2</v>
      </c>
      <c r="AK5" s="63">
        <v>1.27877237851662E-2</v>
      </c>
      <c r="AL5" s="63">
        <v>1.17426021606388E-2</v>
      </c>
      <c r="AM5" s="63">
        <v>1.17536436295252E-2</v>
      </c>
      <c r="AN5" s="63">
        <v>7.0245860511791297E-3</v>
      </c>
      <c r="AO5" s="63" t="e">
        <v>#VALUE!</v>
      </c>
      <c r="AP5" s="63">
        <v>7.7152600170503002E-2</v>
      </c>
      <c r="AQ5" s="63">
        <v>7.6092062000939403E-2</v>
      </c>
      <c r="AR5" s="63">
        <v>7.9454630935590007E-2</v>
      </c>
      <c r="AS5" s="63">
        <v>6.42247867536377E-2</v>
      </c>
      <c r="AT5" s="63">
        <v>2.7406417112299498E-2</v>
      </c>
      <c r="AU5" s="63">
        <v>5.5413469735720398E-3</v>
      </c>
      <c r="AV5" s="63">
        <v>4.69704086425552E-3</v>
      </c>
      <c r="AW5" s="63">
        <v>5.1716031969910696E-3</v>
      </c>
      <c r="AX5" s="63">
        <v>5.0175614651279503E-3</v>
      </c>
      <c r="AY5" s="63" t="e">
        <v>#VALUE!</v>
      </c>
      <c r="AZ5" s="63">
        <v>1.5345268542199499E-2</v>
      </c>
      <c r="BA5" s="63">
        <v>1.7379051197745399E-2</v>
      </c>
      <c r="BB5" s="63">
        <v>1.9746121297602299E-2</v>
      </c>
      <c r="BC5" s="63">
        <v>1.55544405418966E-2</v>
      </c>
      <c r="BD5" s="63">
        <v>1.33689839572193E-2</v>
      </c>
      <c r="BE5" s="63">
        <v>2.0460358056266E-2</v>
      </c>
      <c r="BF5" s="63">
        <v>1.5969938938468799E-2</v>
      </c>
      <c r="BG5" s="63">
        <v>1.3164080865068199E-2</v>
      </c>
      <c r="BH5" s="63">
        <v>1.25439036628199E-2</v>
      </c>
      <c r="BI5" s="63" t="e">
        <v>#VALUE!</v>
      </c>
      <c r="BJ5" s="63" t="e">
        <v>#VALUE!</v>
      </c>
      <c r="BK5" s="63" t="e">
        <v>#VALUE!</v>
      </c>
      <c r="BL5" s="63" t="e">
        <v>#VALUE!</v>
      </c>
      <c r="BM5" s="63" t="e">
        <v>#VALUE!</v>
      </c>
      <c r="BN5" s="63" t="e">
        <v>#VALUE!</v>
      </c>
      <c r="BO5" s="63">
        <v>4.2625745950554102E-3</v>
      </c>
      <c r="BP5" s="63" t="e">
        <v>#VALUE!</v>
      </c>
      <c r="BQ5" s="63" t="e">
        <v>#VALUE!</v>
      </c>
      <c r="BR5" s="63" t="e">
        <v>#VALUE!</v>
      </c>
      <c r="BS5" s="63" t="e">
        <v>#VALUE!</v>
      </c>
      <c r="BT5" s="63">
        <v>6.3938618925831201E-3</v>
      </c>
      <c r="BU5" s="63" t="e">
        <v>#VALUE!</v>
      </c>
      <c r="BV5" s="63" t="e">
        <v>#VALUE!</v>
      </c>
      <c r="BW5" s="63" t="e">
        <v>#VALUE!</v>
      </c>
      <c r="BX5" s="63" t="e">
        <v>#VALUE!</v>
      </c>
      <c r="BY5" s="63" t="e">
        <v>#VALUE!</v>
      </c>
      <c r="BZ5" s="63" t="e">
        <v>#VALUE!</v>
      </c>
      <c r="CA5" s="63" t="e">
        <v>#VALUE!</v>
      </c>
      <c r="CB5" s="63" t="e">
        <v>#VALUE!</v>
      </c>
      <c r="CC5" s="63" t="e">
        <v>#VALUE!</v>
      </c>
      <c r="CD5" s="63" t="e">
        <v>#VALUE!</v>
      </c>
      <c r="CE5" s="63" t="e">
        <v>#VALUE!</v>
      </c>
      <c r="CF5" s="63" t="e">
        <v>#VALUE!</v>
      </c>
      <c r="CG5" s="63" t="e">
        <v>#VALUE!</v>
      </c>
      <c r="CH5" s="63" t="e">
        <v>#VALUE!</v>
      </c>
      <c r="CI5" s="63" t="e">
        <v>#VALUE!</v>
      </c>
      <c r="CJ5" s="63" t="e">
        <v>#VALUE!</v>
      </c>
      <c r="CK5" s="63" t="e">
        <v>#VALUE!</v>
      </c>
      <c r="CL5" s="63" t="e">
        <v>#VALUE!</v>
      </c>
      <c r="CM5" s="63" t="e">
        <v>#VALUE!</v>
      </c>
      <c r="CN5" s="63" t="e">
        <v>#VALUE!</v>
      </c>
      <c r="CO5" s="63" t="e">
        <v>#VALUE!</v>
      </c>
      <c r="CP5" s="63" t="e">
        <v>#VALUE!</v>
      </c>
      <c r="CQ5" s="63" t="e">
        <v>#VALUE!</v>
      </c>
      <c r="CR5" s="63" t="e">
        <v>#VALUE!</v>
      </c>
      <c r="CS5" s="63">
        <v>7.3316283034953106E-2</v>
      </c>
      <c r="CT5" s="63">
        <v>7.1395021136683903E-2</v>
      </c>
      <c r="CU5" s="63">
        <v>6.9111424541607902E-2</v>
      </c>
      <c r="CV5" s="63">
        <v>4.6663321625689903E-2</v>
      </c>
      <c r="CW5" s="63">
        <v>1.9385026737967902E-2</v>
      </c>
      <c r="CX5" s="63">
        <v>0.81074168797954005</v>
      </c>
      <c r="CY5" s="63">
        <v>0.86895255988727105</v>
      </c>
      <c r="CZ5" s="63">
        <v>0.91349318288669501</v>
      </c>
      <c r="DA5" s="63">
        <v>0.89513296537882603</v>
      </c>
      <c r="DB5" s="63">
        <v>0.83890374331550799</v>
      </c>
      <c r="DC5" s="63">
        <v>8.3546462063086094E-2</v>
      </c>
      <c r="DD5" s="63">
        <v>8.0789102865194903E-2</v>
      </c>
      <c r="DE5" s="63">
        <v>8.4626234132581094E-2</v>
      </c>
      <c r="DF5" s="63">
        <v>6.9744104365278503E-2</v>
      </c>
      <c r="DG5" s="63">
        <v>2.8743315508021401E-2</v>
      </c>
      <c r="DH5" s="63">
        <v>0.114236999147485</v>
      </c>
      <c r="DI5" s="63">
        <v>0.11085016439643</v>
      </c>
      <c r="DJ5" s="63">
        <v>0.10766337564645</v>
      </c>
      <c r="DK5" s="63">
        <v>7.6266934269944797E-2</v>
      </c>
      <c r="DL5" s="63">
        <v>4.2780748663101602E-2</v>
      </c>
    </row>
    <row r="6" spans="1:116" x14ac:dyDescent="0.3">
      <c r="A6" s="63" t="s">
        <v>23</v>
      </c>
      <c r="B6" s="63">
        <v>0.78575466365178104</v>
      </c>
      <c r="C6" s="63">
        <v>0.81157556270096498</v>
      </c>
      <c r="D6" s="63">
        <v>0.77589708869329699</v>
      </c>
      <c r="E6" s="63">
        <v>0.776685393258427</v>
      </c>
      <c r="F6" s="63">
        <v>0.73916811091854395</v>
      </c>
      <c r="G6" s="63">
        <v>0.39683436970039598</v>
      </c>
      <c r="H6" s="63">
        <v>0.41543408360128598</v>
      </c>
      <c r="I6" s="63">
        <v>0.39742721733243103</v>
      </c>
      <c r="J6" s="63">
        <v>0.41432584269662898</v>
      </c>
      <c r="K6" s="63">
        <v>0.41594454072790299</v>
      </c>
      <c r="L6" s="63">
        <v>6.04861503674392E-2</v>
      </c>
      <c r="M6" s="63">
        <v>5.2733118971061102E-2</v>
      </c>
      <c r="N6" s="63">
        <v>5.41638456330399E-2</v>
      </c>
      <c r="O6" s="63">
        <v>3.6516853932584303E-2</v>
      </c>
      <c r="P6" s="63">
        <v>1.90641247833622E-2</v>
      </c>
      <c r="Q6" s="63" t="e">
        <v>#VALUE!</v>
      </c>
      <c r="R6" s="63" t="e">
        <v>#VALUE!</v>
      </c>
      <c r="S6" s="63" t="e">
        <v>#VALUE!</v>
      </c>
      <c r="T6" s="63" t="e">
        <v>#VALUE!</v>
      </c>
      <c r="U6" s="63" t="e">
        <v>#VALUE!</v>
      </c>
      <c r="V6" s="63">
        <v>6.2182023742227196E-3</v>
      </c>
      <c r="W6" s="63">
        <v>6.4308681672025697E-3</v>
      </c>
      <c r="X6" s="63" t="e">
        <v>#VALUE!</v>
      </c>
      <c r="Y6" s="63" t="e">
        <v>#VALUE!</v>
      </c>
      <c r="Z6" s="63" t="e">
        <v>#VALUE!</v>
      </c>
      <c r="AA6" s="63">
        <v>0.146410401356699</v>
      </c>
      <c r="AB6" s="63">
        <v>0.166559485530547</v>
      </c>
      <c r="AC6" s="63">
        <v>0.131347325660122</v>
      </c>
      <c r="AD6" s="63">
        <v>0.112359550561798</v>
      </c>
      <c r="AE6" s="63">
        <v>8.3188908145580595E-2</v>
      </c>
      <c r="AF6" s="63">
        <v>0.13114754098360701</v>
      </c>
      <c r="AG6" s="63">
        <v>0.118971061093248</v>
      </c>
      <c r="AH6" s="63">
        <v>0.119837508463101</v>
      </c>
      <c r="AI6" s="63">
        <v>9.6910112359550604E-2</v>
      </c>
      <c r="AJ6" s="63">
        <v>4.1594454072790298E-2</v>
      </c>
      <c r="AK6" s="63">
        <v>1.35669869983041E-2</v>
      </c>
      <c r="AL6" s="63">
        <v>2.0578778135048201E-2</v>
      </c>
      <c r="AM6" s="63">
        <v>1.3540961408259999E-2</v>
      </c>
      <c r="AN6" s="63">
        <v>9.8314606741572996E-3</v>
      </c>
      <c r="AO6" s="63" t="e">
        <v>#VALUE!</v>
      </c>
      <c r="AP6" s="63">
        <v>6.8400226116449997E-2</v>
      </c>
      <c r="AQ6" s="63">
        <v>6.1093247588424403E-2</v>
      </c>
      <c r="AR6" s="63">
        <v>6.2288422477995903E-2</v>
      </c>
      <c r="AS6" s="63">
        <v>5.6882022471910099E-2</v>
      </c>
      <c r="AT6" s="63">
        <v>1.47313691507799E-2</v>
      </c>
      <c r="AU6" s="63">
        <v>7.9140757490107402E-3</v>
      </c>
      <c r="AV6" s="63">
        <v>7.0739549839228298E-3</v>
      </c>
      <c r="AW6" s="63" t="e">
        <v>#VALUE!</v>
      </c>
      <c r="AX6" s="63" t="e">
        <v>#VALUE!</v>
      </c>
      <c r="AY6" s="63" t="e">
        <v>#VALUE!</v>
      </c>
      <c r="AZ6" s="63">
        <v>3.2786885245901599E-2</v>
      </c>
      <c r="BA6" s="63">
        <v>2.18649517684887E-2</v>
      </c>
      <c r="BB6" s="63">
        <v>2.3019634394042001E-2</v>
      </c>
      <c r="BC6" s="63">
        <v>1.9662921348314599E-2</v>
      </c>
      <c r="BD6" s="63">
        <v>1.03986135181976E-2</v>
      </c>
      <c r="BE6" s="63">
        <v>1.8654607122668199E-2</v>
      </c>
      <c r="BF6" s="63">
        <v>1.6720257234726699E-2</v>
      </c>
      <c r="BG6" s="63">
        <v>1.4895057549086E-2</v>
      </c>
      <c r="BH6" s="63">
        <v>1.1235955056179799E-2</v>
      </c>
      <c r="BI6" s="63" t="e">
        <v>#VALUE!</v>
      </c>
      <c r="BJ6" s="63" t="e">
        <v>#VALUE!</v>
      </c>
      <c r="BK6" s="63" t="e">
        <v>#VALUE!</v>
      </c>
      <c r="BL6" s="63" t="e">
        <v>#VALUE!</v>
      </c>
      <c r="BM6" s="63" t="e">
        <v>#VALUE!</v>
      </c>
      <c r="BN6" s="63" t="e">
        <v>#VALUE!</v>
      </c>
      <c r="BO6" s="63" t="e">
        <v>#VALUE!</v>
      </c>
      <c r="BP6" s="63" t="e">
        <v>#VALUE!</v>
      </c>
      <c r="BQ6" s="63" t="e">
        <v>#VALUE!</v>
      </c>
      <c r="BR6" s="63" t="e">
        <v>#VALUE!</v>
      </c>
      <c r="BS6" s="63" t="e">
        <v>#VALUE!</v>
      </c>
      <c r="BT6" s="63" t="e">
        <v>#VALUE!</v>
      </c>
      <c r="BU6" s="63" t="e">
        <v>#VALUE!</v>
      </c>
      <c r="BV6" s="63" t="e">
        <v>#VALUE!</v>
      </c>
      <c r="BW6" s="63" t="e">
        <v>#VALUE!</v>
      </c>
      <c r="BX6" s="63" t="e">
        <v>#VALUE!</v>
      </c>
      <c r="BY6" s="63" t="e">
        <v>#VALUE!</v>
      </c>
      <c r="BZ6" s="63" t="e">
        <v>#VALUE!</v>
      </c>
      <c r="CA6" s="63" t="e">
        <v>#VALUE!</v>
      </c>
      <c r="CB6" s="63" t="e">
        <v>#VALUE!</v>
      </c>
      <c r="CC6" s="63" t="e">
        <v>#VALUE!</v>
      </c>
      <c r="CD6" s="63" t="e">
        <v>#VALUE!</v>
      </c>
      <c r="CE6" s="63" t="e">
        <v>#VALUE!</v>
      </c>
      <c r="CF6" s="63" t="e">
        <v>#VALUE!</v>
      </c>
      <c r="CG6" s="63" t="e">
        <v>#VALUE!</v>
      </c>
      <c r="CH6" s="63" t="e">
        <v>#VALUE!</v>
      </c>
      <c r="CI6" s="63" t="e">
        <v>#VALUE!</v>
      </c>
      <c r="CJ6" s="63" t="e">
        <v>#VALUE!</v>
      </c>
      <c r="CK6" s="63" t="e">
        <v>#VALUE!</v>
      </c>
      <c r="CL6" s="63" t="e">
        <v>#VALUE!</v>
      </c>
      <c r="CM6" s="63" t="e">
        <v>#VALUE!</v>
      </c>
      <c r="CN6" s="63" t="e">
        <v>#VALUE!</v>
      </c>
      <c r="CO6" s="63" t="e">
        <v>#VALUE!</v>
      </c>
      <c r="CP6" s="63" t="e">
        <v>#VALUE!</v>
      </c>
      <c r="CQ6" s="63" t="e">
        <v>#VALUE!</v>
      </c>
      <c r="CR6" s="63" t="e">
        <v>#VALUE!</v>
      </c>
      <c r="CS6" s="63" t="e">
        <v>#VALUE!</v>
      </c>
      <c r="CT6" s="63" t="e">
        <v>#VALUE!</v>
      </c>
      <c r="CU6" s="63" t="e">
        <v>#VALUE!</v>
      </c>
      <c r="CV6" s="63" t="e">
        <v>#VALUE!</v>
      </c>
      <c r="CW6" s="63" t="e">
        <v>#VALUE!</v>
      </c>
      <c r="CX6" s="63">
        <v>0.86998304126625203</v>
      </c>
      <c r="CY6" s="63">
        <v>0.905466237942122</v>
      </c>
      <c r="CZ6" s="63">
        <v>0.89844278943805</v>
      </c>
      <c r="DA6" s="63">
        <v>0.901685393258427</v>
      </c>
      <c r="DB6" s="63">
        <v>0.87521663778162895</v>
      </c>
      <c r="DC6" s="63">
        <v>7.6314301865460704E-2</v>
      </c>
      <c r="DD6" s="63">
        <v>6.7524115755627001E-2</v>
      </c>
      <c r="DE6" s="63">
        <v>6.8381855111712894E-2</v>
      </c>
      <c r="DF6" s="63">
        <v>5.9691011235955098E-2</v>
      </c>
      <c r="DG6" s="63">
        <v>1.6464471403812801E-2</v>
      </c>
      <c r="DH6" s="63">
        <v>5.70944036178632E-2</v>
      </c>
      <c r="DI6" s="63">
        <v>5.5305466237942101E-2</v>
      </c>
      <c r="DJ6" s="63">
        <v>5.2132701421800903E-2</v>
      </c>
      <c r="DK6" s="63">
        <v>4.0028089887640499E-2</v>
      </c>
      <c r="DL6" s="63">
        <v>2.51299826689775E-2</v>
      </c>
    </row>
    <row r="7" spans="1:116" x14ac:dyDescent="0.3">
      <c r="A7" s="63" t="s">
        <v>24</v>
      </c>
      <c r="B7" s="63">
        <v>0.664440734557596</v>
      </c>
      <c r="C7" s="63">
        <v>0.67364746945898801</v>
      </c>
      <c r="D7" s="63">
        <v>0.63671128107074604</v>
      </c>
      <c r="E7" s="63">
        <v>0.63502454991816704</v>
      </c>
      <c r="F7" s="63">
        <v>0.63781321184510298</v>
      </c>
      <c r="G7" s="63">
        <v>0.28714524207011699</v>
      </c>
      <c r="H7" s="63">
        <v>0.28097731239092499</v>
      </c>
      <c r="I7" s="63">
        <v>0.210325047801147</v>
      </c>
      <c r="J7" s="63">
        <v>0.207855973813421</v>
      </c>
      <c r="K7" s="63">
        <v>0.23006833712984101</v>
      </c>
      <c r="L7" s="63">
        <v>8.6811352253756302E-2</v>
      </c>
      <c r="M7" s="63">
        <v>4.7120418848167499E-2</v>
      </c>
      <c r="N7" s="63">
        <v>4.7801147227533501E-2</v>
      </c>
      <c r="O7" s="63">
        <v>3.6006546644844498E-2</v>
      </c>
      <c r="P7" s="63">
        <v>4.1002277904327998E-2</v>
      </c>
      <c r="Q7" s="63" t="e">
        <v>#VALUE!</v>
      </c>
      <c r="R7" s="63" t="e">
        <v>#VALUE!</v>
      </c>
      <c r="S7" s="63" t="e">
        <v>#VALUE!</v>
      </c>
      <c r="T7" s="63" t="e">
        <v>#VALUE!</v>
      </c>
      <c r="U7" s="63" t="e">
        <v>#VALUE!</v>
      </c>
      <c r="V7" s="63" t="e">
        <v>#VALUE!</v>
      </c>
      <c r="W7" s="63" t="e">
        <v>#VALUE!</v>
      </c>
      <c r="X7" s="63" t="e">
        <v>#VALUE!</v>
      </c>
      <c r="Y7" s="63" t="e">
        <v>#VALUE!</v>
      </c>
      <c r="Z7" s="63" t="e">
        <v>#VALUE!</v>
      </c>
      <c r="AA7" s="63">
        <v>0.223706176961603</v>
      </c>
      <c r="AB7" s="63">
        <v>0.23036649214659699</v>
      </c>
      <c r="AC7" s="63">
        <v>0.15487571701720801</v>
      </c>
      <c r="AD7" s="63">
        <v>0.16366612111293</v>
      </c>
      <c r="AE7" s="63">
        <v>0.13439635535307501</v>
      </c>
      <c r="AF7" s="63">
        <v>0.15525876460767901</v>
      </c>
      <c r="AG7" s="63">
        <v>0.113438045375218</v>
      </c>
      <c r="AH7" s="63">
        <v>9.9426386233269604E-2</v>
      </c>
      <c r="AI7" s="63">
        <v>8.8379705400982E-2</v>
      </c>
      <c r="AJ7" s="63">
        <v>5.69476082004556E-2</v>
      </c>
      <c r="AK7" s="63" t="e">
        <v>#VALUE!</v>
      </c>
      <c r="AL7" s="63" t="e">
        <v>#VALUE!</v>
      </c>
      <c r="AM7" s="63" t="e">
        <v>#VALUE!</v>
      </c>
      <c r="AN7" s="63" t="e">
        <v>#VALUE!</v>
      </c>
      <c r="AO7" s="63" t="e">
        <v>#VALUE!</v>
      </c>
      <c r="AP7" s="63">
        <v>8.5141903171953304E-2</v>
      </c>
      <c r="AQ7" s="63">
        <v>5.5846422338568902E-2</v>
      </c>
      <c r="AR7" s="63">
        <v>5.7361376673040199E-2</v>
      </c>
      <c r="AS7" s="63">
        <v>4.4189852700491E-2</v>
      </c>
      <c r="AT7" s="63">
        <v>4.3280182232346198E-2</v>
      </c>
      <c r="AU7" s="63" t="e">
        <v>#VALUE!</v>
      </c>
      <c r="AV7" s="63" t="e">
        <v>#VALUE!</v>
      </c>
      <c r="AW7" s="63" t="e">
        <v>#VALUE!</v>
      </c>
      <c r="AX7" s="63" t="e">
        <v>#VALUE!</v>
      </c>
      <c r="AY7" s="63" t="e">
        <v>#VALUE!</v>
      </c>
      <c r="AZ7" s="63">
        <v>3.3388981636060099E-2</v>
      </c>
      <c r="BA7" s="63">
        <v>3.1413612565444997E-2</v>
      </c>
      <c r="BB7" s="63">
        <v>1.9120458891013398E-2</v>
      </c>
      <c r="BC7" s="63">
        <v>2.7823240589197999E-2</v>
      </c>
      <c r="BD7" s="63" t="e">
        <v>#VALUE!</v>
      </c>
      <c r="BE7" s="63">
        <v>2.17028380634391E-2</v>
      </c>
      <c r="BF7" s="63" t="e">
        <v>#VALUE!</v>
      </c>
      <c r="BG7" s="63" t="e">
        <v>#VALUE!</v>
      </c>
      <c r="BH7" s="63" t="e">
        <v>#VALUE!</v>
      </c>
      <c r="BI7" s="63" t="e">
        <v>#VALUE!</v>
      </c>
      <c r="BJ7" s="63" t="e">
        <v>#VALUE!</v>
      </c>
      <c r="BK7" s="63" t="e">
        <v>#VALUE!</v>
      </c>
      <c r="BL7" s="63" t="e">
        <v>#VALUE!</v>
      </c>
      <c r="BM7" s="63" t="e">
        <v>#VALUE!</v>
      </c>
      <c r="BN7" s="63" t="e">
        <v>#VALUE!</v>
      </c>
      <c r="BO7" s="63" t="e">
        <v>#VALUE!</v>
      </c>
      <c r="BP7" s="63" t="e">
        <v>#VALUE!</v>
      </c>
      <c r="BQ7" s="63" t="e">
        <v>#VALUE!</v>
      </c>
      <c r="BR7" s="63" t="e">
        <v>#VALUE!</v>
      </c>
      <c r="BS7" s="63" t="e">
        <v>#VALUE!</v>
      </c>
      <c r="BT7" s="63" t="e">
        <v>#VALUE!</v>
      </c>
      <c r="BU7" s="63" t="e">
        <v>#VALUE!</v>
      </c>
      <c r="BV7" s="63" t="e">
        <v>#VALUE!</v>
      </c>
      <c r="BW7" s="63" t="e">
        <v>#VALUE!</v>
      </c>
      <c r="BX7" s="63" t="e">
        <v>#VALUE!</v>
      </c>
      <c r="BY7" s="63" t="e">
        <v>#VALUE!</v>
      </c>
      <c r="BZ7" s="63" t="e">
        <v>#VALUE!</v>
      </c>
      <c r="CA7" s="63" t="e">
        <v>#VALUE!</v>
      </c>
      <c r="CB7" s="63" t="e">
        <v>#VALUE!</v>
      </c>
      <c r="CC7" s="63" t="e">
        <v>#VALUE!</v>
      </c>
      <c r="CD7" s="63" t="e">
        <v>#VALUE!</v>
      </c>
      <c r="CE7" s="63" t="e">
        <v>#VALUE!</v>
      </c>
      <c r="CF7" s="63" t="e">
        <v>#VALUE!</v>
      </c>
      <c r="CG7" s="63" t="e">
        <v>#VALUE!</v>
      </c>
      <c r="CH7" s="63" t="e">
        <v>#VALUE!</v>
      </c>
      <c r="CI7" s="63" t="e">
        <v>#VALUE!</v>
      </c>
      <c r="CJ7" s="63" t="e">
        <v>#VALUE!</v>
      </c>
      <c r="CK7" s="63" t="e">
        <v>#VALUE!</v>
      </c>
      <c r="CL7" s="63" t="e">
        <v>#VALUE!</v>
      </c>
      <c r="CM7" s="63" t="e">
        <v>#VALUE!</v>
      </c>
      <c r="CN7" s="63" t="e">
        <v>#VALUE!</v>
      </c>
      <c r="CO7" s="63" t="e">
        <v>#VALUE!</v>
      </c>
      <c r="CP7" s="63" t="e">
        <v>#VALUE!</v>
      </c>
      <c r="CQ7" s="63" t="e">
        <v>#VALUE!</v>
      </c>
      <c r="CR7" s="63" t="e">
        <v>#VALUE!</v>
      </c>
      <c r="CS7" s="63" t="e">
        <v>#VALUE!</v>
      </c>
      <c r="CT7" s="63" t="e">
        <v>#VALUE!</v>
      </c>
      <c r="CU7" s="63" t="e">
        <v>#VALUE!</v>
      </c>
      <c r="CV7" s="63" t="e">
        <v>#VALUE!</v>
      </c>
      <c r="CW7" s="63" t="e">
        <v>#VALUE!</v>
      </c>
      <c r="CX7" s="63">
        <v>0.76961602671118501</v>
      </c>
      <c r="CY7" s="63">
        <v>0.78010471204188503</v>
      </c>
      <c r="CZ7" s="63">
        <v>0.70172084130019097</v>
      </c>
      <c r="DA7" s="63">
        <v>0.64975450081833097</v>
      </c>
      <c r="DB7" s="63">
        <v>0.65148063781321197</v>
      </c>
      <c r="DC7" s="63">
        <v>9.0150250417362299E-2</v>
      </c>
      <c r="DD7" s="63">
        <v>5.7591623036649199E-2</v>
      </c>
      <c r="DE7" s="63">
        <v>5.7361376673040199E-2</v>
      </c>
      <c r="DF7" s="63">
        <v>4.5826513911620299E-2</v>
      </c>
      <c r="DG7" s="63">
        <v>4.3280182232346198E-2</v>
      </c>
      <c r="DH7" s="63">
        <v>7.0116861435726194E-2</v>
      </c>
      <c r="DI7" s="63">
        <v>5.9336823734729503E-2</v>
      </c>
      <c r="DJ7" s="63">
        <v>4.2065009560229398E-2</v>
      </c>
      <c r="DK7" s="63">
        <v>4.2553191489361701E-2</v>
      </c>
      <c r="DL7" s="63" t="e">
        <v>#VALUE!</v>
      </c>
    </row>
    <row r="8" spans="1:116" x14ac:dyDescent="0.3">
      <c r="A8" s="63" t="s">
        <v>25</v>
      </c>
      <c r="B8" s="63">
        <v>0.731169626454378</v>
      </c>
      <c r="C8" s="63">
        <v>0.78309305373525595</v>
      </c>
      <c r="D8" s="63">
        <v>0.78314072059823203</v>
      </c>
      <c r="E8" s="63">
        <v>0.74895688456189102</v>
      </c>
      <c r="F8" s="63">
        <v>0.68892508143322495</v>
      </c>
      <c r="G8" s="63">
        <v>0.14696876913655799</v>
      </c>
      <c r="H8" s="63">
        <v>0.182830930537353</v>
      </c>
      <c r="I8" s="63">
        <v>0.17335146159075501</v>
      </c>
      <c r="J8" s="63">
        <v>0.162030598052851</v>
      </c>
      <c r="K8" s="63">
        <v>0.149022801302932</v>
      </c>
      <c r="L8" s="63">
        <v>8.6344151867728106E-2</v>
      </c>
      <c r="M8" s="63">
        <v>8.38794233289646E-2</v>
      </c>
      <c r="N8" s="63">
        <v>7.0700203942896001E-2</v>
      </c>
      <c r="O8" s="63">
        <v>7.2322670375521605E-2</v>
      </c>
      <c r="P8" s="63">
        <v>5.4560260586319201E-2</v>
      </c>
      <c r="Q8" s="63" t="e">
        <v>#VALUE!</v>
      </c>
      <c r="R8" s="63" t="e">
        <v>#VALUE!</v>
      </c>
      <c r="S8" s="63" t="e">
        <v>#VALUE!</v>
      </c>
      <c r="T8" s="63" t="e">
        <v>#VALUE!</v>
      </c>
      <c r="U8" s="63" t="e">
        <v>#VALUE!</v>
      </c>
      <c r="V8" s="63" t="e">
        <v>#VALUE!</v>
      </c>
      <c r="W8" s="63" t="e">
        <v>#VALUE!</v>
      </c>
      <c r="X8" s="63" t="e">
        <v>#VALUE!</v>
      </c>
      <c r="Y8" s="63" t="e">
        <v>#VALUE!</v>
      </c>
      <c r="Z8" s="63" t="e">
        <v>#VALUE!</v>
      </c>
      <c r="AA8" s="63">
        <v>0.123086344151868</v>
      </c>
      <c r="AB8" s="63">
        <v>0.142201834862385</v>
      </c>
      <c r="AC8" s="63">
        <v>0.105370496261047</v>
      </c>
      <c r="AD8" s="63">
        <v>9.3184979137691207E-2</v>
      </c>
      <c r="AE8" s="63">
        <v>0.103420195439739</v>
      </c>
      <c r="AF8" s="63">
        <v>9.3692590324555999E-2</v>
      </c>
      <c r="AG8" s="63">
        <v>0.104193971166448</v>
      </c>
      <c r="AH8" s="63">
        <v>8.3616587355540506E-2</v>
      </c>
      <c r="AI8" s="63">
        <v>7.9972183588317106E-2</v>
      </c>
      <c r="AJ8" s="63">
        <v>5.13029315960912E-2</v>
      </c>
      <c r="AK8" s="63" t="e">
        <v>#VALUE!</v>
      </c>
      <c r="AL8" s="63" t="e">
        <v>#VALUE!</v>
      </c>
      <c r="AM8" s="63" t="e">
        <v>#VALUE!</v>
      </c>
      <c r="AN8" s="63" t="e">
        <v>#VALUE!</v>
      </c>
      <c r="AO8" s="63" t="e">
        <v>#VALUE!</v>
      </c>
      <c r="AP8" s="63">
        <v>6.8585425597060601E-2</v>
      </c>
      <c r="AQ8" s="63">
        <v>6.4220183486238494E-2</v>
      </c>
      <c r="AR8" s="63">
        <v>6.2542488103331101E-2</v>
      </c>
      <c r="AS8" s="63">
        <v>5.5632823365785802E-2</v>
      </c>
      <c r="AT8" s="63">
        <v>3.9902280130293198E-2</v>
      </c>
      <c r="AU8" s="63" t="e">
        <v>#VALUE!</v>
      </c>
      <c r="AV8" s="63" t="e">
        <v>#VALUE!</v>
      </c>
      <c r="AW8" s="63" t="e">
        <v>#VALUE!</v>
      </c>
      <c r="AX8" s="63" t="e">
        <v>#VALUE!</v>
      </c>
      <c r="AY8" s="63" t="e">
        <v>#VALUE!</v>
      </c>
      <c r="AZ8" s="63" t="e">
        <v>#VALUE!</v>
      </c>
      <c r="BA8" s="63">
        <v>9.1743119266055103E-3</v>
      </c>
      <c r="BB8" s="63" t="e">
        <v>#VALUE!</v>
      </c>
      <c r="BC8" s="63">
        <v>9.7357440890125206E-3</v>
      </c>
      <c r="BD8" s="63" t="e">
        <v>#VALUE!</v>
      </c>
      <c r="BE8" s="63">
        <v>1.2247397428046499E-2</v>
      </c>
      <c r="BF8" s="63">
        <v>2.0314547837483599E-2</v>
      </c>
      <c r="BG8" s="63">
        <v>9.5173351461590797E-3</v>
      </c>
      <c r="BH8" s="63">
        <v>8.3449235048678704E-3</v>
      </c>
      <c r="BI8" s="63" t="e">
        <v>#VALUE!</v>
      </c>
      <c r="BJ8" s="63" t="e">
        <v>#VALUE!</v>
      </c>
      <c r="BK8" s="63" t="e">
        <v>#VALUE!</v>
      </c>
      <c r="BL8" s="63" t="e">
        <v>#VALUE!</v>
      </c>
      <c r="BM8" s="63" t="e">
        <v>#VALUE!</v>
      </c>
      <c r="BN8" s="63" t="e">
        <v>#VALUE!</v>
      </c>
      <c r="BO8" s="63" t="e">
        <v>#VALUE!</v>
      </c>
      <c r="BP8" s="63" t="e">
        <v>#VALUE!</v>
      </c>
      <c r="BQ8" s="63" t="e">
        <v>#VALUE!</v>
      </c>
      <c r="BR8" s="63" t="e">
        <v>#VALUE!</v>
      </c>
      <c r="BS8" s="63" t="e">
        <v>#VALUE!</v>
      </c>
      <c r="BT8" s="63" t="e">
        <v>#VALUE!</v>
      </c>
      <c r="BU8" s="63">
        <v>1.17955439056356E-2</v>
      </c>
      <c r="BV8" s="63" t="e">
        <v>#VALUE!</v>
      </c>
      <c r="BW8" s="63" t="e">
        <v>#VALUE!</v>
      </c>
      <c r="BX8" s="63" t="e">
        <v>#VALUE!</v>
      </c>
      <c r="BY8" s="63" t="e">
        <v>#VALUE!</v>
      </c>
      <c r="BZ8" s="63" t="e">
        <v>#VALUE!</v>
      </c>
      <c r="CA8" s="63" t="e">
        <v>#VALUE!</v>
      </c>
      <c r="CB8" s="63" t="e">
        <v>#VALUE!</v>
      </c>
      <c r="CC8" s="63" t="e">
        <v>#VALUE!</v>
      </c>
      <c r="CD8" s="63" t="e">
        <v>#VALUE!</v>
      </c>
      <c r="CE8" s="63" t="e">
        <v>#VALUE!</v>
      </c>
      <c r="CF8" s="63" t="e">
        <v>#VALUE!</v>
      </c>
      <c r="CG8" s="63" t="e">
        <v>#VALUE!</v>
      </c>
      <c r="CH8" s="63" t="e">
        <v>#VALUE!</v>
      </c>
      <c r="CI8" s="63" t="e">
        <v>#VALUE!</v>
      </c>
      <c r="CJ8" s="63" t="e">
        <v>#VALUE!</v>
      </c>
      <c r="CK8" s="63" t="e">
        <v>#VALUE!</v>
      </c>
      <c r="CL8" s="63" t="e">
        <v>#VALUE!</v>
      </c>
      <c r="CM8" s="63" t="e">
        <v>#VALUE!</v>
      </c>
      <c r="CN8" s="63" t="e">
        <v>#VALUE!</v>
      </c>
      <c r="CO8" s="63" t="e">
        <v>#VALUE!</v>
      </c>
      <c r="CP8" s="63" t="e">
        <v>#VALUE!</v>
      </c>
      <c r="CQ8" s="63" t="e">
        <v>#VALUE!</v>
      </c>
      <c r="CR8" s="63" t="e">
        <v>#VALUE!</v>
      </c>
      <c r="CS8" s="63" t="e">
        <v>#VALUE!</v>
      </c>
      <c r="CT8" s="63" t="e">
        <v>#VALUE!</v>
      </c>
      <c r="CU8" s="63" t="e">
        <v>#VALUE!</v>
      </c>
      <c r="CV8" s="63" t="e">
        <v>#VALUE!</v>
      </c>
      <c r="CW8" s="63" t="e">
        <v>#VALUE!</v>
      </c>
      <c r="CX8" s="63">
        <v>0.78567054500918598</v>
      </c>
      <c r="CY8" s="63">
        <v>0.82306684141546504</v>
      </c>
      <c r="CZ8" s="63">
        <v>0.82121006118286899</v>
      </c>
      <c r="DA8" s="63">
        <v>0.79276773296244796</v>
      </c>
      <c r="DB8" s="63">
        <v>0.75244299674267101</v>
      </c>
      <c r="DC8" s="63">
        <v>7.2259644825474603E-2</v>
      </c>
      <c r="DD8" s="63">
        <v>6.68414154652687E-2</v>
      </c>
      <c r="DE8" s="63">
        <v>6.3222297756628104E-2</v>
      </c>
      <c r="DF8" s="63">
        <v>5.63282336578581E-2</v>
      </c>
      <c r="DG8" s="63">
        <v>3.9902280130293198E-2</v>
      </c>
      <c r="DH8" s="63">
        <v>2.0208205756276802E-2</v>
      </c>
      <c r="DI8" s="63">
        <v>3.9318479685452198E-2</v>
      </c>
      <c r="DJ8" s="63">
        <v>2.1074099252209402E-2</v>
      </c>
      <c r="DK8" s="63">
        <v>2.3643949930458999E-2</v>
      </c>
      <c r="DL8" s="63">
        <v>9.77198697068404E-3</v>
      </c>
    </row>
    <row r="9" spans="1:116" x14ac:dyDescent="0.3">
      <c r="A9" s="63" t="s">
        <v>26</v>
      </c>
      <c r="B9" s="63">
        <v>0.734643734643735</v>
      </c>
      <c r="C9" s="63">
        <v>0.80189274447949499</v>
      </c>
      <c r="D9" s="63">
        <v>0.79521276595744705</v>
      </c>
      <c r="E9" s="63">
        <v>0.83436853002070399</v>
      </c>
      <c r="F9" s="63">
        <v>0.74264705882352899</v>
      </c>
      <c r="G9" s="63">
        <v>0.20638820638820601</v>
      </c>
      <c r="H9" s="63">
        <v>0.204416403785489</v>
      </c>
      <c r="I9" s="63">
        <v>0.170212765957447</v>
      </c>
      <c r="J9" s="63">
        <v>0.15182884748102099</v>
      </c>
      <c r="K9" s="63">
        <v>0.136948529411765</v>
      </c>
      <c r="L9" s="63">
        <v>8.6609336609336604E-2</v>
      </c>
      <c r="M9" s="63">
        <v>7.1293375394321803E-2</v>
      </c>
      <c r="N9" s="63">
        <v>5.1196808510638299E-2</v>
      </c>
      <c r="O9" s="63">
        <v>3.8647342995169101E-2</v>
      </c>
      <c r="P9" s="63">
        <v>2.4816176470588199E-2</v>
      </c>
      <c r="Q9" s="63" t="e">
        <v>#VALUE!</v>
      </c>
      <c r="R9" s="63" t="e">
        <v>#VALUE!</v>
      </c>
      <c r="S9" s="63" t="e">
        <v>#VALUE!</v>
      </c>
      <c r="T9" s="63" t="e">
        <v>#VALUE!</v>
      </c>
      <c r="U9" s="63" t="e">
        <v>#VALUE!</v>
      </c>
      <c r="V9" s="63" t="e">
        <v>#VALUE!</v>
      </c>
      <c r="W9" s="63">
        <v>6.3091482649842304E-3</v>
      </c>
      <c r="X9" s="63" t="e">
        <v>#VALUE!</v>
      </c>
      <c r="Y9" s="63" t="e">
        <v>#VALUE!</v>
      </c>
      <c r="Z9" s="63" t="e">
        <v>#VALUE!</v>
      </c>
      <c r="AA9" s="63">
        <v>0.22481572481572501</v>
      </c>
      <c r="AB9" s="63">
        <v>0.20378548895899101</v>
      </c>
      <c r="AC9" s="63">
        <v>0.17752659574468099</v>
      </c>
      <c r="AD9" s="63">
        <v>0.16287094547964101</v>
      </c>
      <c r="AE9" s="63">
        <v>0.130514705882353</v>
      </c>
      <c r="AF9" s="63">
        <v>9.2137592137592095E-2</v>
      </c>
      <c r="AG9" s="63">
        <v>7.8864353312302807E-2</v>
      </c>
      <c r="AH9" s="63">
        <v>7.1143617021276598E-2</v>
      </c>
      <c r="AI9" s="63">
        <v>4.7619047619047603E-2</v>
      </c>
      <c r="AJ9" s="63">
        <v>3.125E-2</v>
      </c>
      <c r="AK9" s="63">
        <v>1.04422604422604E-2</v>
      </c>
      <c r="AL9" s="63" t="e">
        <v>#VALUE!</v>
      </c>
      <c r="AM9" s="63" t="e">
        <v>#VALUE!</v>
      </c>
      <c r="AN9" s="63" t="e">
        <v>#VALUE!</v>
      </c>
      <c r="AO9" s="63" t="e">
        <v>#VALUE!</v>
      </c>
      <c r="AP9" s="63">
        <v>5.5282555282555303E-2</v>
      </c>
      <c r="AQ9" s="63">
        <v>5.2365930599369101E-2</v>
      </c>
      <c r="AR9" s="63">
        <v>4.1223404255319097E-2</v>
      </c>
      <c r="AS9" s="63">
        <v>3.79572118702554E-2</v>
      </c>
      <c r="AT9" s="63">
        <v>2.29779411764706E-2</v>
      </c>
      <c r="AU9" s="63">
        <v>7.3710073710073704E-3</v>
      </c>
      <c r="AV9" s="63" t="e">
        <v>#VALUE!</v>
      </c>
      <c r="AW9" s="63" t="e">
        <v>#VALUE!</v>
      </c>
      <c r="AX9" s="63" t="e">
        <v>#VALUE!</v>
      </c>
      <c r="AY9" s="63" t="e">
        <v>#VALUE!</v>
      </c>
      <c r="AZ9" s="63" t="e">
        <v>#VALUE!</v>
      </c>
      <c r="BA9" s="63" t="e">
        <v>#VALUE!</v>
      </c>
      <c r="BB9" s="63">
        <v>7.3138297872340401E-3</v>
      </c>
      <c r="BC9" s="63" t="e">
        <v>#VALUE!</v>
      </c>
      <c r="BD9" s="63" t="e">
        <v>#VALUE!</v>
      </c>
      <c r="BE9" s="63">
        <v>1.04422604422604E-2</v>
      </c>
      <c r="BF9" s="63">
        <v>8.8328075709779193E-3</v>
      </c>
      <c r="BG9" s="63">
        <v>1.4627659574468099E-2</v>
      </c>
      <c r="BH9" s="63" t="e">
        <v>#VALUE!</v>
      </c>
      <c r="BI9" s="63" t="e">
        <v>#VALUE!</v>
      </c>
      <c r="BJ9" s="63" t="e">
        <v>#VALUE!</v>
      </c>
      <c r="BK9" s="63" t="e">
        <v>#VALUE!</v>
      </c>
      <c r="BL9" s="63" t="e">
        <v>#VALUE!</v>
      </c>
      <c r="BM9" s="63" t="e">
        <v>#VALUE!</v>
      </c>
      <c r="BN9" s="63" t="e">
        <v>#VALUE!</v>
      </c>
      <c r="BO9" s="63" t="e">
        <v>#VALUE!</v>
      </c>
      <c r="BP9" s="63" t="e">
        <v>#VALUE!</v>
      </c>
      <c r="BQ9" s="63" t="e">
        <v>#VALUE!</v>
      </c>
      <c r="BR9" s="63" t="e">
        <v>#VALUE!</v>
      </c>
      <c r="BS9" s="63" t="e">
        <v>#VALUE!</v>
      </c>
      <c r="BT9" s="63" t="e">
        <v>#VALUE!</v>
      </c>
      <c r="BU9" s="63" t="e">
        <v>#VALUE!</v>
      </c>
      <c r="BV9" s="63" t="e">
        <v>#VALUE!</v>
      </c>
      <c r="BW9" s="63" t="e">
        <v>#VALUE!</v>
      </c>
      <c r="BX9" s="63" t="e">
        <v>#VALUE!</v>
      </c>
      <c r="BY9" s="63" t="e">
        <v>#VALUE!</v>
      </c>
      <c r="BZ9" s="63" t="e">
        <v>#VALUE!</v>
      </c>
      <c r="CA9" s="63" t="e">
        <v>#VALUE!</v>
      </c>
      <c r="CB9" s="63" t="e">
        <v>#VALUE!</v>
      </c>
      <c r="CC9" s="63" t="e">
        <v>#VALUE!</v>
      </c>
      <c r="CD9" s="63" t="e">
        <v>#VALUE!</v>
      </c>
      <c r="CE9" s="63" t="e">
        <v>#VALUE!</v>
      </c>
      <c r="CF9" s="63" t="e">
        <v>#VALUE!</v>
      </c>
      <c r="CG9" s="63" t="e">
        <v>#VALUE!</v>
      </c>
      <c r="CH9" s="63" t="e">
        <v>#VALUE!</v>
      </c>
      <c r="CI9" s="63" t="e">
        <v>#VALUE!</v>
      </c>
      <c r="CJ9" s="63" t="e">
        <v>#VALUE!</v>
      </c>
      <c r="CK9" s="63" t="e">
        <v>#VALUE!</v>
      </c>
      <c r="CL9" s="63" t="e">
        <v>#VALUE!</v>
      </c>
      <c r="CM9" s="63" t="e">
        <v>#VALUE!</v>
      </c>
      <c r="CN9" s="63" t="e">
        <v>#VALUE!</v>
      </c>
      <c r="CO9" s="63" t="e">
        <v>#VALUE!</v>
      </c>
      <c r="CP9" s="63" t="e">
        <v>#VALUE!</v>
      </c>
      <c r="CQ9" s="63" t="e">
        <v>#VALUE!</v>
      </c>
      <c r="CR9" s="63" t="e">
        <v>#VALUE!</v>
      </c>
      <c r="CS9" s="63" t="e">
        <v>#VALUE!</v>
      </c>
      <c r="CT9" s="63" t="e">
        <v>#VALUE!</v>
      </c>
      <c r="CU9" s="63" t="e">
        <v>#VALUE!</v>
      </c>
      <c r="CV9" s="63" t="e">
        <v>#VALUE!</v>
      </c>
      <c r="CW9" s="63" t="e">
        <v>#VALUE!</v>
      </c>
      <c r="CX9" s="63">
        <v>0.80896805896805901</v>
      </c>
      <c r="CY9" s="63">
        <v>0.85993690851735005</v>
      </c>
      <c r="CZ9" s="63">
        <v>0.87034574468085102</v>
      </c>
      <c r="DA9" s="63">
        <v>0.893719806763285</v>
      </c>
      <c r="DB9" s="63">
        <v>0.82720588235294101</v>
      </c>
      <c r="DC9" s="63">
        <v>6.3882063882063897E-2</v>
      </c>
      <c r="DD9" s="63">
        <v>5.8044164037854902E-2</v>
      </c>
      <c r="DE9" s="63">
        <v>4.3882978723404298E-2</v>
      </c>
      <c r="DF9" s="63">
        <v>4.00276052449966E-2</v>
      </c>
      <c r="DG9" s="63">
        <v>2.29779411764706E-2</v>
      </c>
      <c r="DH9" s="63">
        <v>2.5184275184275198E-2</v>
      </c>
      <c r="DI9" s="63">
        <v>2.1451104100946399E-2</v>
      </c>
      <c r="DJ9" s="63">
        <v>2.3936170212765999E-2</v>
      </c>
      <c r="DK9" s="63">
        <v>6.9013112491373403E-3</v>
      </c>
      <c r="DL9" s="63" t="e">
        <v>#VALUE!</v>
      </c>
    </row>
    <row r="10" spans="1:116" x14ac:dyDescent="0.3">
      <c r="A10" s="63" t="s">
        <v>27</v>
      </c>
      <c r="B10" s="63">
        <v>0.54077253218884103</v>
      </c>
      <c r="C10" s="63">
        <v>0.57097069597069605</v>
      </c>
      <c r="D10" s="63">
        <v>0.56881188118811898</v>
      </c>
      <c r="E10" s="63">
        <v>0.56112008616047404</v>
      </c>
      <c r="F10" s="63">
        <v>0.55126300148588403</v>
      </c>
      <c r="G10" s="63">
        <v>0.210729613733906</v>
      </c>
      <c r="H10" s="63">
        <v>0.20650183150183099</v>
      </c>
      <c r="I10" s="63">
        <v>0.204455445544554</v>
      </c>
      <c r="J10" s="63">
        <v>0.16693591814754999</v>
      </c>
      <c r="K10" s="63">
        <v>0.182020802377415</v>
      </c>
      <c r="L10" s="63">
        <v>7.2103004291845504E-2</v>
      </c>
      <c r="M10" s="63">
        <v>6.5934065934065894E-2</v>
      </c>
      <c r="N10" s="63">
        <v>4.7029702970297002E-2</v>
      </c>
      <c r="O10" s="63">
        <v>4.0387722132471701E-2</v>
      </c>
      <c r="P10" s="63">
        <v>2.3774145616641901E-2</v>
      </c>
      <c r="Q10" s="63" t="e">
        <v>#VALUE!</v>
      </c>
      <c r="R10" s="63" t="e">
        <v>#VALUE!</v>
      </c>
      <c r="S10" s="63" t="e">
        <v>#VALUE!</v>
      </c>
      <c r="T10" s="63" t="e">
        <v>#VALUE!</v>
      </c>
      <c r="U10" s="63" t="e">
        <v>#VALUE!</v>
      </c>
      <c r="V10" s="63" t="e">
        <v>#VALUE!</v>
      </c>
      <c r="W10" s="63" t="e">
        <v>#VALUE!</v>
      </c>
      <c r="X10" s="63" t="e">
        <v>#VALUE!</v>
      </c>
      <c r="Y10" s="63" t="e">
        <v>#VALUE!</v>
      </c>
      <c r="Z10" s="63" t="e">
        <v>#VALUE!</v>
      </c>
      <c r="AA10" s="63">
        <v>0.26266094420600899</v>
      </c>
      <c r="AB10" s="63">
        <v>0.258699633699634</v>
      </c>
      <c r="AC10" s="63">
        <v>0.25544554455445501</v>
      </c>
      <c r="AD10" s="63">
        <v>0.227786752827141</v>
      </c>
      <c r="AE10" s="63">
        <v>0.22139673105497801</v>
      </c>
      <c r="AF10" s="63">
        <v>0.13905579399141599</v>
      </c>
      <c r="AG10" s="63">
        <v>0.133699633699634</v>
      </c>
      <c r="AH10" s="63">
        <v>0.114356435643564</v>
      </c>
      <c r="AI10" s="63">
        <v>8.77759827679052E-2</v>
      </c>
      <c r="AJ10" s="63">
        <v>5.4977711738484397E-2</v>
      </c>
      <c r="AK10" s="63">
        <v>5.5793991416309002E-3</v>
      </c>
      <c r="AL10" s="63" t="e">
        <v>#VALUE!</v>
      </c>
      <c r="AM10" s="63" t="e">
        <v>#VALUE!</v>
      </c>
      <c r="AN10" s="63" t="e">
        <v>#VALUE!</v>
      </c>
      <c r="AO10" s="63" t="e">
        <v>#VALUE!</v>
      </c>
      <c r="AP10" s="63">
        <v>6.43776824034335E-2</v>
      </c>
      <c r="AQ10" s="63">
        <v>6.7765567765567802E-2</v>
      </c>
      <c r="AR10" s="63">
        <v>5.74257425742574E-2</v>
      </c>
      <c r="AS10" s="63">
        <v>4.3618739903069498E-2</v>
      </c>
      <c r="AT10" s="63">
        <v>2.1545319465081699E-2</v>
      </c>
      <c r="AU10" s="63">
        <v>4.7210300429184502E-3</v>
      </c>
      <c r="AV10" s="63" t="e">
        <v>#VALUE!</v>
      </c>
      <c r="AW10" s="63" t="e">
        <v>#VALUE!</v>
      </c>
      <c r="AX10" s="63" t="e">
        <v>#VALUE!</v>
      </c>
      <c r="AY10" s="63" t="e">
        <v>#VALUE!</v>
      </c>
      <c r="AZ10" s="63">
        <v>2.9613733905579399E-2</v>
      </c>
      <c r="BA10" s="63">
        <v>3.3424908424908403E-2</v>
      </c>
      <c r="BB10" s="63">
        <v>3.1683168316831697E-2</v>
      </c>
      <c r="BC10" s="63">
        <v>2.4232633279482999E-2</v>
      </c>
      <c r="BD10" s="63">
        <v>1.85735512630015E-2</v>
      </c>
      <c r="BE10" s="63">
        <v>2.5321888412017199E-2</v>
      </c>
      <c r="BF10" s="63">
        <v>2.1978021978022001E-2</v>
      </c>
      <c r="BG10" s="63">
        <v>1.8811881188118801E-2</v>
      </c>
      <c r="BH10" s="63">
        <v>1.34625740441572E-2</v>
      </c>
      <c r="BI10" s="63">
        <v>1.1887072808321001E-2</v>
      </c>
      <c r="BJ10" s="63">
        <v>6.0085836909871196E-3</v>
      </c>
      <c r="BK10" s="63" t="e">
        <v>#VALUE!</v>
      </c>
      <c r="BL10" s="63" t="e">
        <v>#VALUE!</v>
      </c>
      <c r="BM10" s="63" t="e">
        <v>#VALUE!</v>
      </c>
      <c r="BN10" s="63" t="e">
        <v>#VALUE!</v>
      </c>
      <c r="BO10" s="63">
        <v>1.9313304721029999E-2</v>
      </c>
      <c r="BP10" s="63">
        <v>2.0604395604395601E-2</v>
      </c>
      <c r="BQ10" s="63">
        <v>1.4851485148514899E-2</v>
      </c>
      <c r="BR10" s="63">
        <v>1.0231556273559501E-2</v>
      </c>
      <c r="BS10" s="63">
        <v>8.1723625557206508E-3</v>
      </c>
      <c r="BT10" s="63">
        <v>7.2961373390557898E-3</v>
      </c>
      <c r="BU10" s="63">
        <v>4.5787545787545798E-3</v>
      </c>
      <c r="BV10" s="63" t="e">
        <v>#VALUE!</v>
      </c>
      <c r="BW10" s="63" t="e">
        <v>#VALUE!</v>
      </c>
      <c r="BX10" s="63" t="e">
        <v>#VALUE!</v>
      </c>
      <c r="BY10" s="63" t="e">
        <v>#VALUE!</v>
      </c>
      <c r="BZ10" s="63" t="e">
        <v>#VALUE!</v>
      </c>
      <c r="CA10" s="63" t="e">
        <v>#VALUE!</v>
      </c>
      <c r="CB10" s="63" t="e">
        <v>#VALUE!</v>
      </c>
      <c r="CC10" s="63" t="e">
        <v>#VALUE!</v>
      </c>
      <c r="CD10" s="63" t="e">
        <v>#VALUE!</v>
      </c>
      <c r="CE10" s="63" t="e">
        <v>#VALUE!</v>
      </c>
      <c r="CF10" s="63" t="e">
        <v>#VALUE!</v>
      </c>
      <c r="CG10" s="63" t="e">
        <v>#VALUE!</v>
      </c>
      <c r="CH10" s="63" t="e">
        <v>#VALUE!</v>
      </c>
      <c r="CI10" s="63" t="e">
        <v>#VALUE!</v>
      </c>
      <c r="CJ10" s="63" t="e">
        <v>#VALUE!</v>
      </c>
      <c r="CK10" s="63" t="e">
        <v>#VALUE!</v>
      </c>
      <c r="CL10" s="63" t="e">
        <v>#VALUE!</v>
      </c>
      <c r="CM10" s="63" t="e">
        <v>#VALUE!</v>
      </c>
      <c r="CN10" s="63" t="e">
        <v>#VALUE!</v>
      </c>
      <c r="CO10" s="63" t="e">
        <v>#VALUE!</v>
      </c>
      <c r="CP10" s="63" t="e">
        <v>#VALUE!</v>
      </c>
      <c r="CQ10" s="63" t="e">
        <v>#VALUE!</v>
      </c>
      <c r="CR10" s="63" t="e">
        <v>#VALUE!</v>
      </c>
      <c r="CS10" s="63">
        <v>1.8454935622317599E-2</v>
      </c>
      <c r="CT10" s="63">
        <v>1.1446886446886399E-2</v>
      </c>
      <c r="CU10" s="63">
        <v>8.4158415841584198E-3</v>
      </c>
      <c r="CV10" s="63" t="e">
        <v>#VALUE!</v>
      </c>
      <c r="CW10" s="63" t="e">
        <v>#VALUE!</v>
      </c>
      <c r="CX10" s="63">
        <v>0.68240343347639498</v>
      </c>
      <c r="CY10" s="63">
        <v>0.72115384615384603</v>
      </c>
      <c r="CZ10" s="63">
        <v>0.69702970297029698</v>
      </c>
      <c r="DA10" s="63">
        <v>0.68820678513731803</v>
      </c>
      <c r="DB10" s="63">
        <v>0.66344725111441305</v>
      </c>
      <c r="DC10" s="63">
        <v>6.9098712446351906E-2</v>
      </c>
      <c r="DD10" s="63">
        <v>7.0054945054945097E-2</v>
      </c>
      <c r="DE10" s="63">
        <v>6.0891089108910897E-2</v>
      </c>
      <c r="DF10" s="63">
        <v>4.6849757673667197E-2</v>
      </c>
      <c r="DG10" s="63">
        <v>2.3031203566121799E-2</v>
      </c>
      <c r="DH10" s="63">
        <v>7.6824034334763994E-2</v>
      </c>
      <c r="DI10" s="63">
        <v>6.7307692307692304E-2</v>
      </c>
      <c r="DJ10" s="63">
        <v>5.7920792079207903E-2</v>
      </c>
      <c r="DK10" s="63">
        <v>4.1464728056004298E-2</v>
      </c>
      <c r="DL10" s="63">
        <v>3.2689450222882603E-2</v>
      </c>
    </row>
    <row r="11" spans="1:116" x14ac:dyDescent="0.3">
      <c r="A11" s="63" t="s">
        <v>28</v>
      </c>
      <c r="B11" s="63">
        <v>0.686433063791554</v>
      </c>
      <c r="C11" s="63">
        <v>0.70619469026548698</v>
      </c>
      <c r="D11" s="63">
        <v>0.69846984698469805</v>
      </c>
      <c r="E11" s="63">
        <v>0.684581497797357</v>
      </c>
      <c r="F11" s="63">
        <v>0.61229611041405296</v>
      </c>
      <c r="G11" s="63">
        <v>0.22192273135669399</v>
      </c>
      <c r="H11" s="63">
        <v>0.28672566371681402</v>
      </c>
      <c r="I11" s="63">
        <v>0.351035103510351</v>
      </c>
      <c r="J11" s="63">
        <v>0.34361233480176201</v>
      </c>
      <c r="K11" s="63">
        <v>0.23964868255959901</v>
      </c>
      <c r="L11" s="63">
        <v>0.11949685534591201</v>
      </c>
      <c r="M11" s="63">
        <v>3.9823008849557501E-2</v>
      </c>
      <c r="N11" s="63">
        <v>3.1503150315031501E-2</v>
      </c>
      <c r="O11" s="63">
        <v>3.3480176211453702E-2</v>
      </c>
      <c r="P11" s="63">
        <v>2.7603513174404001E-2</v>
      </c>
      <c r="Q11" s="63" t="e">
        <v>#VALUE!</v>
      </c>
      <c r="R11" s="63" t="e">
        <v>#VALUE!</v>
      </c>
      <c r="S11" s="63" t="e">
        <v>#VALUE!</v>
      </c>
      <c r="T11" s="63" t="e">
        <v>#VALUE!</v>
      </c>
      <c r="U11" s="63" t="e">
        <v>#VALUE!</v>
      </c>
      <c r="V11" s="63" t="e">
        <v>#VALUE!</v>
      </c>
      <c r="W11" s="63" t="e">
        <v>#VALUE!</v>
      </c>
      <c r="X11" s="63" t="e">
        <v>#VALUE!</v>
      </c>
      <c r="Y11" s="63" t="e">
        <v>#VALUE!</v>
      </c>
      <c r="Z11" s="63" t="e">
        <v>#VALUE!</v>
      </c>
      <c r="AA11" s="63">
        <v>6.9182389937106903E-2</v>
      </c>
      <c r="AB11" s="63">
        <v>6.3716814159292007E-2</v>
      </c>
      <c r="AC11" s="63">
        <v>6.3906390639063906E-2</v>
      </c>
      <c r="AD11" s="63">
        <v>5.7268722466960402E-2</v>
      </c>
      <c r="AE11" s="63">
        <v>4.7678795483061497E-2</v>
      </c>
      <c r="AF11" s="63">
        <v>0.102425876010782</v>
      </c>
      <c r="AG11" s="63">
        <v>7.9646017699115002E-2</v>
      </c>
      <c r="AH11" s="63">
        <v>9.3609360936093594E-2</v>
      </c>
      <c r="AI11" s="63">
        <v>7.8414096916299594E-2</v>
      </c>
      <c r="AJ11" s="63">
        <v>4.2659974905897097E-2</v>
      </c>
      <c r="AK11" s="63" t="e">
        <v>#VALUE!</v>
      </c>
      <c r="AL11" s="63" t="e">
        <v>#VALUE!</v>
      </c>
      <c r="AM11" s="63" t="e">
        <v>#VALUE!</v>
      </c>
      <c r="AN11" s="63" t="e">
        <v>#VALUE!</v>
      </c>
      <c r="AO11" s="63" t="e">
        <v>#VALUE!</v>
      </c>
      <c r="AP11" s="63">
        <v>7.0080862533692695E-2</v>
      </c>
      <c r="AQ11" s="63">
        <v>5.9292035398230102E-2</v>
      </c>
      <c r="AR11" s="63">
        <v>6.9306930693069299E-2</v>
      </c>
      <c r="AS11" s="63">
        <v>6.5198237885462598E-2</v>
      </c>
      <c r="AT11" s="63">
        <v>3.1367628607277299E-2</v>
      </c>
      <c r="AU11" s="63" t="e">
        <v>#VALUE!</v>
      </c>
      <c r="AV11" s="63" t="e">
        <v>#VALUE!</v>
      </c>
      <c r="AW11" s="63" t="e">
        <v>#VALUE!</v>
      </c>
      <c r="AX11" s="63" t="e">
        <v>#VALUE!</v>
      </c>
      <c r="AY11" s="63" t="e">
        <v>#VALUE!</v>
      </c>
      <c r="AZ11" s="63" t="e">
        <v>#VALUE!</v>
      </c>
      <c r="BA11" s="63" t="e">
        <v>#VALUE!</v>
      </c>
      <c r="BB11" s="63">
        <v>9.0009000900089994E-3</v>
      </c>
      <c r="BC11" s="63" t="e">
        <v>#VALUE!</v>
      </c>
      <c r="BD11" s="63" t="e">
        <v>#VALUE!</v>
      </c>
      <c r="BE11" s="63">
        <v>1.43755615453729E-2</v>
      </c>
      <c r="BF11" s="63">
        <v>1.06194690265487E-2</v>
      </c>
      <c r="BG11" s="63">
        <v>1.0801080108010799E-2</v>
      </c>
      <c r="BH11" s="63" t="e">
        <v>#VALUE!</v>
      </c>
      <c r="BI11" s="63" t="e">
        <v>#VALUE!</v>
      </c>
      <c r="BJ11" s="63" t="e">
        <v>#VALUE!</v>
      </c>
      <c r="BK11" s="63" t="e">
        <v>#VALUE!</v>
      </c>
      <c r="BL11" s="63" t="e">
        <v>#VALUE!</v>
      </c>
      <c r="BM11" s="63" t="e">
        <v>#VALUE!</v>
      </c>
      <c r="BN11" s="63" t="e">
        <v>#VALUE!</v>
      </c>
      <c r="BO11" s="63" t="e">
        <v>#VALUE!</v>
      </c>
      <c r="BP11" s="63">
        <v>8.8495575221238902E-3</v>
      </c>
      <c r="BQ11" s="63" t="e">
        <v>#VALUE!</v>
      </c>
      <c r="BR11" s="63" t="e">
        <v>#VALUE!</v>
      </c>
      <c r="BS11" s="63" t="e">
        <v>#VALUE!</v>
      </c>
      <c r="BT11" s="63" t="e">
        <v>#VALUE!</v>
      </c>
      <c r="BU11" s="63" t="e">
        <v>#VALUE!</v>
      </c>
      <c r="BV11" s="63" t="e">
        <v>#VALUE!</v>
      </c>
      <c r="BW11" s="63" t="e">
        <v>#VALUE!</v>
      </c>
      <c r="BX11" s="63" t="e">
        <v>#VALUE!</v>
      </c>
      <c r="BY11" s="63" t="e">
        <v>#VALUE!</v>
      </c>
      <c r="BZ11" s="63" t="e">
        <v>#VALUE!</v>
      </c>
      <c r="CA11" s="63" t="e">
        <v>#VALUE!</v>
      </c>
      <c r="CB11" s="63" t="e">
        <v>#VALUE!</v>
      </c>
      <c r="CC11" s="63" t="e">
        <v>#VALUE!</v>
      </c>
      <c r="CD11" s="63" t="e">
        <v>#VALUE!</v>
      </c>
      <c r="CE11" s="63" t="e">
        <v>#VALUE!</v>
      </c>
      <c r="CF11" s="63" t="e">
        <v>#VALUE!</v>
      </c>
      <c r="CG11" s="63" t="e">
        <v>#VALUE!</v>
      </c>
      <c r="CH11" s="63" t="e">
        <v>#VALUE!</v>
      </c>
      <c r="CI11" s="63" t="e">
        <v>#VALUE!</v>
      </c>
      <c r="CJ11" s="63" t="e">
        <v>#VALUE!</v>
      </c>
      <c r="CK11" s="63" t="e">
        <v>#VALUE!</v>
      </c>
      <c r="CL11" s="63" t="e">
        <v>#VALUE!</v>
      </c>
      <c r="CM11" s="63" t="e">
        <v>#VALUE!</v>
      </c>
      <c r="CN11" s="63" t="e">
        <v>#VALUE!</v>
      </c>
      <c r="CO11" s="63" t="e">
        <v>#VALUE!</v>
      </c>
      <c r="CP11" s="63" t="e">
        <v>#VALUE!</v>
      </c>
      <c r="CQ11" s="63" t="e">
        <v>#VALUE!</v>
      </c>
      <c r="CR11" s="63" t="e">
        <v>#VALUE!</v>
      </c>
      <c r="CS11" s="63">
        <v>1.25786163522013E-2</v>
      </c>
      <c r="CT11" s="63" t="e">
        <v>#VALUE!</v>
      </c>
      <c r="CU11" s="63" t="e">
        <v>#VALUE!</v>
      </c>
      <c r="CV11" s="63" t="e">
        <v>#VALUE!</v>
      </c>
      <c r="CW11" s="63" t="e">
        <v>#VALUE!</v>
      </c>
      <c r="CX11" s="63">
        <v>0.76999101527403402</v>
      </c>
      <c r="CY11" s="63">
        <v>0.75044247787610596</v>
      </c>
      <c r="CZ11" s="63">
        <v>0.76057605760576097</v>
      </c>
      <c r="DA11" s="63">
        <v>0.75682819383259903</v>
      </c>
      <c r="DB11" s="63">
        <v>0.67252195734002496</v>
      </c>
      <c r="DC11" s="63">
        <v>7.3674752920035905E-2</v>
      </c>
      <c r="DD11" s="63">
        <v>6.0176991150442498E-2</v>
      </c>
      <c r="DE11" s="63">
        <v>6.9306930693069299E-2</v>
      </c>
      <c r="DF11" s="63">
        <v>6.6079295154184994E-2</v>
      </c>
      <c r="DG11" s="63">
        <v>3.2622333751568401E-2</v>
      </c>
      <c r="DH11" s="63">
        <v>3.3243486073674701E-2</v>
      </c>
      <c r="DI11" s="63">
        <v>2.12389380530973E-2</v>
      </c>
      <c r="DJ11" s="63">
        <v>2.4302430243024298E-2</v>
      </c>
      <c r="DK11" s="63">
        <v>1.2334801762114499E-2</v>
      </c>
      <c r="DL11" s="63" t="e">
        <v>#VALUE!</v>
      </c>
    </row>
    <row r="12" spans="1:116" x14ac:dyDescent="0.3">
      <c r="A12" s="63" t="s">
        <v>29</v>
      </c>
      <c r="B12" s="63">
        <v>0.69128787878787901</v>
      </c>
      <c r="C12" s="63">
        <v>0.67893660531697297</v>
      </c>
      <c r="D12" s="63">
        <v>0.753142857142857</v>
      </c>
      <c r="E12" s="63">
        <v>0.70011402508551901</v>
      </c>
      <c r="F12" s="63">
        <v>0.54623921085080196</v>
      </c>
      <c r="G12" s="63">
        <v>0.22443181818181801</v>
      </c>
      <c r="H12" s="63">
        <v>0.23108384458077699</v>
      </c>
      <c r="I12" s="63">
        <v>0.29942857142857099</v>
      </c>
      <c r="J12" s="63">
        <v>0.27137970353477803</v>
      </c>
      <c r="K12" s="63">
        <v>0.23921085080148</v>
      </c>
      <c r="L12" s="63">
        <v>0.15530303030303</v>
      </c>
      <c r="M12" s="63">
        <v>9.7137014314928397E-2</v>
      </c>
      <c r="N12" s="63">
        <v>0.104</v>
      </c>
      <c r="O12" s="63">
        <v>7.1835803876852899E-2</v>
      </c>
      <c r="P12" s="63">
        <v>5.5487053020961803E-2</v>
      </c>
      <c r="Q12" s="63" t="e">
        <v>#VALUE!</v>
      </c>
      <c r="R12" s="63" t="e">
        <v>#VALUE!</v>
      </c>
      <c r="S12" s="63" t="e">
        <v>#VALUE!</v>
      </c>
      <c r="T12" s="63" t="e">
        <v>#VALUE!</v>
      </c>
      <c r="U12" s="63" t="e">
        <v>#VALUE!</v>
      </c>
      <c r="V12" s="63" t="e">
        <v>#VALUE!</v>
      </c>
      <c r="W12" s="63" t="e">
        <v>#VALUE!</v>
      </c>
      <c r="X12" s="63" t="e">
        <v>#VALUE!</v>
      </c>
      <c r="Y12" s="63" t="e">
        <v>#VALUE!</v>
      </c>
      <c r="Z12" s="63" t="e">
        <v>#VALUE!</v>
      </c>
      <c r="AA12" s="63">
        <v>0.17897727272727301</v>
      </c>
      <c r="AB12" s="63">
        <v>0.159509202453988</v>
      </c>
      <c r="AC12" s="63">
        <v>0.20571428571428599</v>
      </c>
      <c r="AD12" s="63">
        <v>0.18015963511972599</v>
      </c>
      <c r="AE12" s="63">
        <v>0.123304562268804</v>
      </c>
      <c r="AF12" s="63">
        <v>0.19034090909090901</v>
      </c>
      <c r="AG12" s="63">
        <v>0.16973415132924299</v>
      </c>
      <c r="AH12" s="63">
        <v>0.252571428571429</v>
      </c>
      <c r="AI12" s="63">
        <v>0.17901938426453801</v>
      </c>
      <c r="AJ12" s="63">
        <v>6.9050554870530204E-2</v>
      </c>
      <c r="AK12" s="63" t="e">
        <v>#VALUE!</v>
      </c>
      <c r="AL12" s="63" t="e">
        <v>#VALUE!</v>
      </c>
      <c r="AM12" s="63" t="e">
        <v>#VALUE!</v>
      </c>
      <c r="AN12" s="63" t="e">
        <v>#VALUE!</v>
      </c>
      <c r="AO12" s="63" t="e">
        <v>#VALUE!</v>
      </c>
      <c r="AP12" s="63">
        <v>8.9962121212121202E-2</v>
      </c>
      <c r="AQ12" s="63">
        <v>6.5439672801635998E-2</v>
      </c>
      <c r="AR12" s="63">
        <v>8.11428571428571E-2</v>
      </c>
      <c r="AS12" s="63">
        <v>6.0433295324971499E-2</v>
      </c>
      <c r="AT12" s="63">
        <v>1.23304562268804E-2</v>
      </c>
      <c r="AU12" s="63">
        <v>1.4204545454545499E-2</v>
      </c>
      <c r="AV12" s="63">
        <v>1.22699386503067E-2</v>
      </c>
      <c r="AW12" s="63">
        <v>2.0571428571428602E-2</v>
      </c>
      <c r="AX12" s="63" t="e">
        <v>#VALUE!</v>
      </c>
      <c r="AY12" s="63" t="e">
        <v>#VALUE!</v>
      </c>
      <c r="AZ12" s="63">
        <v>4.1666666666666699E-2</v>
      </c>
      <c r="BA12" s="63">
        <v>2.9652351738241298E-2</v>
      </c>
      <c r="BB12" s="63">
        <v>6.7428571428571393E-2</v>
      </c>
      <c r="BC12" s="63">
        <v>2.9646522234891701E-2</v>
      </c>
      <c r="BD12" s="63">
        <v>2.8360049321824898E-2</v>
      </c>
      <c r="BE12" s="63">
        <v>2.5568181818181799E-2</v>
      </c>
      <c r="BF12" s="63">
        <v>1.94274028629857E-2</v>
      </c>
      <c r="BG12" s="63">
        <v>2.4E-2</v>
      </c>
      <c r="BH12" s="63" t="e">
        <v>#VALUE!</v>
      </c>
      <c r="BI12" s="63" t="e">
        <v>#VALUE!</v>
      </c>
      <c r="BJ12" s="63" t="e">
        <v>#VALUE!</v>
      </c>
      <c r="BK12" s="63" t="e">
        <v>#VALUE!</v>
      </c>
      <c r="BL12" s="63" t="e">
        <v>#VALUE!</v>
      </c>
      <c r="BM12" s="63" t="e">
        <v>#VALUE!</v>
      </c>
      <c r="BN12" s="63" t="e">
        <v>#VALUE!</v>
      </c>
      <c r="BO12" s="63" t="e">
        <v>#VALUE!</v>
      </c>
      <c r="BP12" s="63" t="e">
        <v>#VALUE!</v>
      </c>
      <c r="BQ12" s="63" t="e">
        <v>#VALUE!</v>
      </c>
      <c r="BR12" s="63" t="e">
        <v>#VALUE!</v>
      </c>
      <c r="BS12" s="63" t="e">
        <v>#VALUE!</v>
      </c>
      <c r="BT12" s="63" t="e">
        <v>#VALUE!</v>
      </c>
      <c r="BU12" s="63" t="e">
        <v>#VALUE!</v>
      </c>
      <c r="BV12" s="63" t="e">
        <v>#VALUE!</v>
      </c>
      <c r="BW12" s="63" t="e">
        <v>#VALUE!</v>
      </c>
      <c r="BX12" s="63" t="e">
        <v>#VALUE!</v>
      </c>
      <c r="BY12" s="63" t="e">
        <v>#VALUE!</v>
      </c>
      <c r="BZ12" s="63" t="e">
        <v>#VALUE!</v>
      </c>
      <c r="CA12" s="63" t="e">
        <v>#VALUE!</v>
      </c>
      <c r="CB12" s="63" t="e">
        <v>#VALUE!</v>
      </c>
      <c r="CC12" s="63" t="e">
        <v>#VALUE!</v>
      </c>
      <c r="CD12" s="63" t="e">
        <v>#VALUE!</v>
      </c>
      <c r="CE12" s="63" t="e">
        <v>#VALUE!</v>
      </c>
      <c r="CF12" s="63" t="e">
        <v>#VALUE!</v>
      </c>
      <c r="CG12" s="63" t="e">
        <v>#VALUE!</v>
      </c>
      <c r="CH12" s="63" t="e">
        <v>#VALUE!</v>
      </c>
      <c r="CI12" s="63" t="e">
        <v>#VALUE!</v>
      </c>
      <c r="CJ12" s="63" t="e">
        <v>#VALUE!</v>
      </c>
      <c r="CK12" s="63" t="e">
        <v>#VALUE!</v>
      </c>
      <c r="CL12" s="63" t="e">
        <v>#VALUE!</v>
      </c>
      <c r="CM12" s="63" t="e">
        <v>#VALUE!</v>
      </c>
      <c r="CN12" s="63" t="e">
        <v>#VALUE!</v>
      </c>
      <c r="CO12" s="63" t="e">
        <v>#VALUE!</v>
      </c>
      <c r="CP12" s="63" t="e">
        <v>#VALUE!</v>
      </c>
      <c r="CQ12" s="63" t="e">
        <v>#VALUE!</v>
      </c>
      <c r="CR12" s="63" t="e">
        <v>#VALUE!</v>
      </c>
      <c r="CS12" s="63">
        <v>3.3143939393939399E-2</v>
      </c>
      <c r="CT12" s="63">
        <v>5.5214723926380403E-2</v>
      </c>
      <c r="CU12" s="63">
        <v>0.109714285714286</v>
      </c>
      <c r="CV12" s="63">
        <v>7.4116305587229203E-2</v>
      </c>
      <c r="CW12" s="63">
        <v>2.46609124537608E-2</v>
      </c>
      <c r="CX12" s="63">
        <v>0.80871212121212099</v>
      </c>
      <c r="CY12" s="63">
        <v>0.787321063394683</v>
      </c>
      <c r="CZ12" s="63">
        <v>0.81257142857142906</v>
      </c>
      <c r="DA12" s="63">
        <v>0.75028506271379702</v>
      </c>
      <c r="DB12" s="63">
        <v>0.61652281134401998</v>
      </c>
      <c r="DC12" s="63">
        <v>0.104166666666667</v>
      </c>
      <c r="DD12" s="63">
        <v>7.9754601226993904E-2</v>
      </c>
      <c r="DE12" s="63">
        <v>0.10171428571428601</v>
      </c>
      <c r="DF12" s="63">
        <v>7.1835803876852899E-2</v>
      </c>
      <c r="DG12" s="63">
        <v>1.35635018495684E-2</v>
      </c>
      <c r="DH12" s="63">
        <v>9.5643939393939406E-2</v>
      </c>
      <c r="DI12" s="63">
        <v>9.7137014314928397E-2</v>
      </c>
      <c r="DJ12" s="63">
        <v>0.184</v>
      </c>
      <c r="DK12" s="63">
        <v>0.114025085518814</v>
      </c>
      <c r="DL12" s="63">
        <v>5.6720098643649797E-2</v>
      </c>
    </row>
    <row r="13" spans="1:116" x14ac:dyDescent="0.3">
      <c r="A13" s="63" t="s">
        <v>30</v>
      </c>
      <c r="B13" s="63">
        <v>0.80577849117175004</v>
      </c>
      <c r="C13" s="63">
        <v>0.81757877280265301</v>
      </c>
      <c r="D13" s="63">
        <v>0.80284191829484897</v>
      </c>
      <c r="E13" s="63">
        <v>0.76252319109461997</v>
      </c>
      <c r="F13" s="63">
        <v>0.71081677704194302</v>
      </c>
      <c r="G13" s="63">
        <v>0.27447833065810601</v>
      </c>
      <c r="H13" s="63">
        <v>0.197346600331675</v>
      </c>
      <c r="I13" s="63">
        <v>0.16873889875666101</v>
      </c>
      <c r="J13" s="63">
        <v>0.150278293135436</v>
      </c>
      <c r="K13" s="63">
        <v>0.103752759381898</v>
      </c>
      <c r="L13" s="63">
        <v>7.0626003210272903E-2</v>
      </c>
      <c r="M13" s="63">
        <v>5.4726368159204002E-2</v>
      </c>
      <c r="N13" s="63">
        <v>3.55239786856128E-2</v>
      </c>
      <c r="O13" s="63">
        <v>2.4118738404452701E-2</v>
      </c>
      <c r="P13" s="63" t="e">
        <v>#VALUE!</v>
      </c>
      <c r="Q13" s="63" t="e">
        <v>#VALUE!</v>
      </c>
      <c r="R13" s="63" t="e">
        <v>#VALUE!</v>
      </c>
      <c r="S13" s="63" t="e">
        <v>#VALUE!</v>
      </c>
      <c r="T13" s="63" t="e">
        <v>#VALUE!</v>
      </c>
      <c r="U13" s="63" t="e">
        <v>#VALUE!</v>
      </c>
      <c r="V13" s="63" t="e">
        <v>#VALUE!</v>
      </c>
      <c r="W13" s="63" t="e">
        <v>#VALUE!</v>
      </c>
      <c r="X13" s="63" t="e">
        <v>#VALUE!</v>
      </c>
      <c r="Y13" s="63" t="e">
        <v>#VALUE!</v>
      </c>
      <c r="Z13" s="63" t="e">
        <v>#VALUE!</v>
      </c>
      <c r="AA13" s="63">
        <v>0.210272873194221</v>
      </c>
      <c r="AB13" s="63">
        <v>0.142620232172471</v>
      </c>
      <c r="AC13" s="63">
        <v>9.9467140319715805E-2</v>
      </c>
      <c r="AD13" s="63">
        <v>0.13172541743970301</v>
      </c>
      <c r="AE13" s="63">
        <v>9.9337748344370896E-2</v>
      </c>
      <c r="AF13" s="63">
        <v>0.109149277688604</v>
      </c>
      <c r="AG13" s="63">
        <v>9.2868988391376403E-2</v>
      </c>
      <c r="AH13" s="63">
        <v>9.4138543516873896E-2</v>
      </c>
      <c r="AI13" s="63">
        <v>7.7922077922077906E-2</v>
      </c>
      <c r="AJ13" s="63">
        <v>3.09050772626932E-2</v>
      </c>
      <c r="AK13" s="63" t="e">
        <v>#VALUE!</v>
      </c>
      <c r="AL13" s="63" t="e">
        <v>#VALUE!</v>
      </c>
      <c r="AM13" s="63" t="e">
        <v>#VALUE!</v>
      </c>
      <c r="AN13" s="63" t="e">
        <v>#VALUE!</v>
      </c>
      <c r="AO13" s="63" t="e">
        <v>#VALUE!</v>
      </c>
      <c r="AP13" s="63">
        <v>6.5810593900481495E-2</v>
      </c>
      <c r="AQ13" s="63">
        <v>6.7993366500829197E-2</v>
      </c>
      <c r="AR13" s="63">
        <v>7.1047957371225601E-2</v>
      </c>
      <c r="AS13" s="63">
        <v>5.1948051948052E-2</v>
      </c>
      <c r="AT13" s="63">
        <v>2.42825607064018E-2</v>
      </c>
      <c r="AU13" s="63" t="e">
        <v>#VALUE!</v>
      </c>
      <c r="AV13" s="63" t="e">
        <v>#VALUE!</v>
      </c>
      <c r="AW13" s="63" t="e">
        <v>#VALUE!</v>
      </c>
      <c r="AX13" s="63" t="e">
        <v>#VALUE!</v>
      </c>
      <c r="AY13" s="63" t="e">
        <v>#VALUE!</v>
      </c>
      <c r="AZ13" s="63">
        <v>1.6051364365971099E-2</v>
      </c>
      <c r="BA13" s="63" t="e">
        <v>#VALUE!</v>
      </c>
      <c r="BB13" s="63" t="e">
        <v>#VALUE!</v>
      </c>
      <c r="BC13" s="63" t="e">
        <v>#VALUE!</v>
      </c>
      <c r="BD13" s="63" t="e">
        <v>#VALUE!</v>
      </c>
      <c r="BE13" s="63" t="e">
        <v>#VALUE!</v>
      </c>
      <c r="BF13" s="63" t="e">
        <v>#VALUE!</v>
      </c>
      <c r="BG13" s="63" t="e">
        <v>#VALUE!</v>
      </c>
      <c r="BH13" s="63" t="e">
        <v>#VALUE!</v>
      </c>
      <c r="BI13" s="63" t="e">
        <v>#VALUE!</v>
      </c>
      <c r="BJ13" s="63" t="e">
        <v>#VALUE!</v>
      </c>
      <c r="BK13" s="63" t="e">
        <v>#VALUE!</v>
      </c>
      <c r="BL13" s="63" t="e">
        <v>#VALUE!</v>
      </c>
      <c r="BM13" s="63" t="e">
        <v>#VALUE!</v>
      </c>
      <c r="BN13" s="63" t="e">
        <v>#VALUE!</v>
      </c>
      <c r="BO13" s="63" t="e">
        <v>#VALUE!</v>
      </c>
      <c r="BP13" s="63" t="e">
        <v>#VALUE!</v>
      </c>
      <c r="BQ13" s="63" t="e">
        <v>#VALUE!</v>
      </c>
      <c r="BR13" s="63" t="e">
        <v>#VALUE!</v>
      </c>
      <c r="BS13" s="63" t="e">
        <v>#VALUE!</v>
      </c>
      <c r="BT13" s="63" t="e">
        <v>#VALUE!</v>
      </c>
      <c r="BU13" s="63" t="e">
        <v>#VALUE!</v>
      </c>
      <c r="BV13" s="63" t="e">
        <v>#VALUE!</v>
      </c>
      <c r="BW13" s="63" t="e">
        <v>#VALUE!</v>
      </c>
      <c r="BX13" s="63" t="e">
        <v>#VALUE!</v>
      </c>
      <c r="BY13" s="63" t="e">
        <v>#VALUE!</v>
      </c>
      <c r="BZ13" s="63" t="e">
        <v>#VALUE!</v>
      </c>
      <c r="CA13" s="63" t="e">
        <v>#VALUE!</v>
      </c>
      <c r="CB13" s="63" t="e">
        <v>#VALUE!</v>
      </c>
      <c r="CC13" s="63" t="e">
        <v>#VALUE!</v>
      </c>
      <c r="CD13" s="63" t="e">
        <v>#VALUE!</v>
      </c>
      <c r="CE13" s="63" t="e">
        <v>#VALUE!</v>
      </c>
      <c r="CF13" s="63" t="e">
        <v>#VALUE!</v>
      </c>
      <c r="CG13" s="63" t="e">
        <v>#VALUE!</v>
      </c>
      <c r="CH13" s="63" t="e">
        <v>#VALUE!</v>
      </c>
      <c r="CI13" s="63" t="e">
        <v>#VALUE!</v>
      </c>
      <c r="CJ13" s="63" t="e">
        <v>#VALUE!</v>
      </c>
      <c r="CK13" s="63" t="e">
        <v>#VALUE!</v>
      </c>
      <c r="CL13" s="63" t="e">
        <v>#VALUE!</v>
      </c>
      <c r="CM13" s="63" t="e">
        <v>#VALUE!</v>
      </c>
      <c r="CN13" s="63" t="e">
        <v>#VALUE!</v>
      </c>
      <c r="CO13" s="63" t="e">
        <v>#VALUE!</v>
      </c>
      <c r="CP13" s="63" t="e">
        <v>#VALUE!</v>
      </c>
      <c r="CQ13" s="63" t="e">
        <v>#VALUE!</v>
      </c>
      <c r="CR13" s="63" t="e">
        <v>#VALUE!</v>
      </c>
      <c r="CS13" s="63" t="e">
        <v>#VALUE!</v>
      </c>
      <c r="CT13" s="63" t="e">
        <v>#VALUE!</v>
      </c>
      <c r="CU13" s="63" t="e">
        <v>#VALUE!</v>
      </c>
      <c r="CV13" s="63" t="e">
        <v>#VALUE!</v>
      </c>
      <c r="CW13" s="63" t="e">
        <v>#VALUE!</v>
      </c>
      <c r="CX13" s="63">
        <v>0.841091492776886</v>
      </c>
      <c r="CY13" s="63">
        <v>0.83582089552238803</v>
      </c>
      <c r="CZ13" s="63">
        <v>0.81527531083481397</v>
      </c>
      <c r="DA13" s="63">
        <v>0.78478664192949898</v>
      </c>
      <c r="DB13" s="63">
        <v>0.72406181015452498</v>
      </c>
      <c r="DC13" s="63">
        <v>7.7046548956661298E-2</v>
      </c>
      <c r="DD13" s="63">
        <v>7.4626865671641798E-2</v>
      </c>
      <c r="DE13" s="63">
        <v>7.6376554174067496E-2</v>
      </c>
      <c r="DF13" s="63">
        <v>5.9369202226345098E-2</v>
      </c>
      <c r="DG13" s="63">
        <v>2.42825607064018E-2</v>
      </c>
      <c r="DH13" s="63">
        <v>3.8523274478330698E-2</v>
      </c>
      <c r="DI13" s="63">
        <v>2.6533996683250401E-2</v>
      </c>
      <c r="DJ13" s="63">
        <v>1.77619893428064E-2</v>
      </c>
      <c r="DK13" s="63">
        <v>1.8552875695732801E-2</v>
      </c>
      <c r="DL13" s="63" t="e">
        <v>#VALUE!</v>
      </c>
    </row>
    <row r="14" spans="1:116" x14ac:dyDescent="0.3">
      <c r="A14" s="63" t="s">
        <v>31</v>
      </c>
      <c r="B14" s="63">
        <v>0.56756756756756799</v>
      </c>
      <c r="C14" s="63">
        <v>0.63594470046082996</v>
      </c>
      <c r="D14" s="63">
        <v>0.65847665847665804</v>
      </c>
      <c r="E14" s="63">
        <v>0.73655913978494603</v>
      </c>
      <c r="F14" s="63">
        <v>0.68976897689769001</v>
      </c>
      <c r="G14" s="63">
        <v>0.343035343035343</v>
      </c>
      <c r="H14" s="63">
        <v>0.30414746543778798</v>
      </c>
      <c r="I14" s="63">
        <v>0.24324324324324301</v>
      </c>
      <c r="J14" s="63">
        <v>0.225806451612903</v>
      </c>
      <c r="K14" s="63">
        <v>0.22772277227722801</v>
      </c>
      <c r="L14" s="63">
        <v>0.13097713097713101</v>
      </c>
      <c r="M14" s="63">
        <v>0.15207373271889399</v>
      </c>
      <c r="N14" s="63">
        <v>0.10319410319410301</v>
      </c>
      <c r="O14" s="63">
        <v>0.12903225806451599</v>
      </c>
      <c r="P14" s="63">
        <v>6.9306930693069299E-2</v>
      </c>
      <c r="Q14" s="63" t="e">
        <v>#VALUE!</v>
      </c>
      <c r="R14" s="63" t="e">
        <v>#VALUE!</v>
      </c>
      <c r="S14" s="63" t="e">
        <v>#VALUE!</v>
      </c>
      <c r="T14" s="63" t="e">
        <v>#VALUE!</v>
      </c>
      <c r="U14" s="63" t="e">
        <v>#VALUE!</v>
      </c>
      <c r="V14" s="63" t="e">
        <v>#VALUE!</v>
      </c>
      <c r="W14" s="63" t="e">
        <v>#VALUE!</v>
      </c>
      <c r="X14" s="63" t="e">
        <v>#VALUE!</v>
      </c>
      <c r="Y14" s="63" t="e">
        <v>#VALUE!</v>
      </c>
      <c r="Z14" s="63" t="e">
        <v>#VALUE!</v>
      </c>
      <c r="AA14" s="63">
        <v>0.32224532224532199</v>
      </c>
      <c r="AB14" s="63">
        <v>0.26958525345622097</v>
      </c>
      <c r="AC14" s="63">
        <v>0.19656019656019699</v>
      </c>
      <c r="AD14" s="63">
        <v>0.19086021505376299</v>
      </c>
      <c r="AE14" s="63">
        <v>0.13861386138613899</v>
      </c>
      <c r="AF14" s="63">
        <v>0.203742203742204</v>
      </c>
      <c r="AG14" s="63">
        <v>0.14055299539170499</v>
      </c>
      <c r="AH14" s="63">
        <v>0.105651105651106</v>
      </c>
      <c r="AI14" s="63">
        <v>0.10752688172043</v>
      </c>
      <c r="AJ14" s="63">
        <v>9.5709570957095702E-2</v>
      </c>
      <c r="AK14" s="63" t="e">
        <v>#VALUE!</v>
      </c>
      <c r="AL14" s="63" t="e">
        <v>#VALUE!</v>
      </c>
      <c r="AM14" s="63" t="e">
        <v>#VALUE!</v>
      </c>
      <c r="AN14" s="63" t="e">
        <v>#VALUE!</v>
      </c>
      <c r="AO14" s="63" t="e">
        <v>#VALUE!</v>
      </c>
      <c r="AP14" s="63">
        <v>9.5634095634095598E-2</v>
      </c>
      <c r="AQ14" s="63">
        <v>6.2211981566820299E-2</v>
      </c>
      <c r="AR14" s="63">
        <v>6.8796068796068796E-2</v>
      </c>
      <c r="AS14" s="63">
        <v>5.1075268817204297E-2</v>
      </c>
      <c r="AT14" s="63">
        <v>5.2805280528052799E-2</v>
      </c>
      <c r="AU14" s="63" t="e">
        <v>#VALUE!</v>
      </c>
      <c r="AV14" s="63" t="e">
        <v>#VALUE!</v>
      </c>
      <c r="AW14" s="63" t="e">
        <v>#VALUE!</v>
      </c>
      <c r="AX14" s="63" t="e">
        <v>#VALUE!</v>
      </c>
      <c r="AY14" s="63" t="e">
        <v>#VALUE!</v>
      </c>
      <c r="AZ14" s="63">
        <v>8.1081081081081099E-2</v>
      </c>
      <c r="BA14" s="63">
        <v>3.6866359447004601E-2</v>
      </c>
      <c r="BB14" s="63">
        <v>2.7027027027027001E-2</v>
      </c>
      <c r="BC14" s="63" t="e">
        <v>#VALUE!</v>
      </c>
      <c r="BD14" s="63" t="e">
        <v>#VALUE!</v>
      </c>
      <c r="BE14" s="63" t="e">
        <v>#VALUE!</v>
      </c>
      <c r="BF14" s="63">
        <v>2.5345622119815701E-2</v>
      </c>
      <c r="BG14" s="63" t="e">
        <v>#VALUE!</v>
      </c>
      <c r="BH14" s="63" t="e">
        <v>#VALUE!</v>
      </c>
      <c r="BI14" s="63" t="e">
        <v>#VALUE!</v>
      </c>
      <c r="BJ14" s="63" t="e">
        <v>#VALUE!</v>
      </c>
      <c r="BK14" s="63" t="e">
        <v>#VALUE!</v>
      </c>
      <c r="BL14" s="63" t="e">
        <v>#VALUE!</v>
      </c>
      <c r="BM14" s="63" t="e">
        <v>#VALUE!</v>
      </c>
      <c r="BN14" s="63" t="e">
        <v>#VALUE!</v>
      </c>
      <c r="BO14" s="63" t="e">
        <v>#VALUE!</v>
      </c>
      <c r="BP14" s="63" t="e">
        <v>#VALUE!</v>
      </c>
      <c r="BQ14" s="63" t="e">
        <v>#VALUE!</v>
      </c>
      <c r="BR14" s="63" t="e">
        <v>#VALUE!</v>
      </c>
      <c r="BS14" s="63" t="e">
        <v>#VALUE!</v>
      </c>
      <c r="BT14" s="63" t="e">
        <v>#VALUE!</v>
      </c>
      <c r="BU14" s="63" t="e">
        <v>#VALUE!</v>
      </c>
      <c r="BV14" s="63" t="e">
        <v>#VALUE!</v>
      </c>
      <c r="BW14" s="63" t="e">
        <v>#VALUE!</v>
      </c>
      <c r="BX14" s="63" t="e">
        <v>#VALUE!</v>
      </c>
      <c r="BY14" s="63" t="e">
        <v>#VALUE!</v>
      </c>
      <c r="BZ14" s="63" t="e">
        <v>#VALUE!</v>
      </c>
      <c r="CA14" s="63" t="e">
        <v>#VALUE!</v>
      </c>
      <c r="CB14" s="63" t="e">
        <v>#VALUE!</v>
      </c>
      <c r="CC14" s="63" t="e">
        <v>#VALUE!</v>
      </c>
      <c r="CD14" s="63" t="e">
        <v>#VALUE!</v>
      </c>
      <c r="CE14" s="63" t="e">
        <v>#VALUE!</v>
      </c>
      <c r="CF14" s="63" t="e">
        <v>#VALUE!</v>
      </c>
      <c r="CG14" s="63" t="e">
        <v>#VALUE!</v>
      </c>
      <c r="CH14" s="63" t="e">
        <v>#VALUE!</v>
      </c>
      <c r="CI14" s="63" t="e">
        <v>#VALUE!</v>
      </c>
      <c r="CJ14" s="63" t="e">
        <v>#VALUE!</v>
      </c>
      <c r="CK14" s="63" t="e">
        <v>#VALUE!</v>
      </c>
      <c r="CL14" s="63" t="e">
        <v>#VALUE!</v>
      </c>
      <c r="CM14" s="63" t="e">
        <v>#VALUE!</v>
      </c>
      <c r="CN14" s="63" t="e">
        <v>#VALUE!</v>
      </c>
      <c r="CO14" s="63" t="e">
        <v>#VALUE!</v>
      </c>
      <c r="CP14" s="63" t="e">
        <v>#VALUE!</v>
      </c>
      <c r="CQ14" s="63" t="e">
        <v>#VALUE!</v>
      </c>
      <c r="CR14" s="63" t="e">
        <v>#VALUE!</v>
      </c>
      <c r="CS14" s="63" t="e">
        <v>#VALUE!</v>
      </c>
      <c r="CT14" s="63" t="e">
        <v>#VALUE!</v>
      </c>
      <c r="CU14" s="63" t="e">
        <v>#VALUE!</v>
      </c>
      <c r="CV14" s="63" t="e">
        <v>#VALUE!</v>
      </c>
      <c r="CW14" s="63" t="e">
        <v>#VALUE!</v>
      </c>
      <c r="CX14" s="63">
        <v>0.656964656964657</v>
      </c>
      <c r="CY14" s="63">
        <v>0.74654377880184297</v>
      </c>
      <c r="CZ14" s="63">
        <v>0.75184275184275196</v>
      </c>
      <c r="DA14" s="63">
        <v>0.80376344086021501</v>
      </c>
      <c r="DB14" s="63">
        <v>0.735973597359736</v>
      </c>
      <c r="DC14" s="63">
        <v>0.101871101871102</v>
      </c>
      <c r="DD14" s="63">
        <v>6.2211981566820299E-2</v>
      </c>
      <c r="DE14" s="63">
        <v>6.8796068796068796E-2</v>
      </c>
      <c r="DF14" s="63">
        <v>5.1075268817204297E-2</v>
      </c>
      <c r="DG14" s="63">
        <v>5.2805280528052799E-2</v>
      </c>
      <c r="DH14" s="63">
        <v>0.108108108108108</v>
      </c>
      <c r="DI14" s="63">
        <v>7.83410138248848E-2</v>
      </c>
      <c r="DJ14" s="63">
        <v>3.9312039312039297E-2</v>
      </c>
      <c r="DK14" s="63">
        <v>5.6451612903225798E-2</v>
      </c>
      <c r="DL14" s="63">
        <v>4.2904290429042903E-2</v>
      </c>
    </row>
    <row r="15" spans="1:116" x14ac:dyDescent="0.3">
      <c r="A15" s="63" t="s">
        <v>32</v>
      </c>
      <c r="B15" s="63">
        <v>0.81135225375625997</v>
      </c>
      <c r="C15" s="63">
        <v>0.82535460992907805</v>
      </c>
      <c r="D15" s="63">
        <v>0.73701842546063701</v>
      </c>
      <c r="E15" s="63">
        <v>0.72212543554007003</v>
      </c>
      <c r="F15" s="63">
        <v>0.73348264277715602</v>
      </c>
      <c r="G15" s="63">
        <v>0.168614357262103</v>
      </c>
      <c r="H15" s="63">
        <v>0.19326241134751801</v>
      </c>
      <c r="I15" s="63">
        <v>0.19179229480737001</v>
      </c>
      <c r="J15" s="63">
        <v>0.22038327526132401</v>
      </c>
      <c r="K15" s="63">
        <v>0.18701007838745801</v>
      </c>
      <c r="L15" s="63">
        <v>0.12771285475793001</v>
      </c>
      <c r="M15" s="63">
        <v>0.109929078014184</v>
      </c>
      <c r="N15" s="63">
        <v>8.8777219430485804E-2</v>
      </c>
      <c r="O15" s="63">
        <v>7.2299651567944295E-2</v>
      </c>
      <c r="P15" s="63">
        <v>6.9428891377379606E-2</v>
      </c>
      <c r="Q15" s="63" t="e">
        <v>#VALUE!</v>
      </c>
      <c r="R15" s="63" t="e">
        <v>#VALUE!</v>
      </c>
      <c r="S15" s="63" t="e">
        <v>#VALUE!</v>
      </c>
      <c r="T15" s="63" t="e">
        <v>#VALUE!</v>
      </c>
      <c r="U15" s="63" t="e">
        <v>#VALUE!</v>
      </c>
      <c r="V15" s="63" t="e">
        <v>#VALUE!</v>
      </c>
      <c r="W15" s="63" t="e">
        <v>#VALUE!</v>
      </c>
      <c r="X15" s="63" t="e">
        <v>#VALUE!</v>
      </c>
      <c r="Y15" s="63" t="e">
        <v>#VALUE!</v>
      </c>
      <c r="Z15" s="63" t="e">
        <v>#VALUE!</v>
      </c>
      <c r="AA15" s="63">
        <v>0.168614357262103</v>
      </c>
      <c r="AB15" s="63">
        <v>0.175531914893617</v>
      </c>
      <c r="AC15" s="63">
        <v>0.30737018425460599</v>
      </c>
      <c r="AD15" s="63">
        <v>0.31968641114982599</v>
      </c>
      <c r="AE15" s="63">
        <v>0.243001119820829</v>
      </c>
      <c r="AF15" s="63">
        <v>0.13355592654424001</v>
      </c>
      <c r="AG15" s="63">
        <v>0.122340425531915</v>
      </c>
      <c r="AH15" s="63">
        <v>0.12814070351758799</v>
      </c>
      <c r="AI15" s="63">
        <v>0.118466898954704</v>
      </c>
      <c r="AJ15" s="63">
        <v>5.9350503919372903E-2</v>
      </c>
      <c r="AK15" s="63" t="e">
        <v>#VALUE!</v>
      </c>
      <c r="AL15" s="63" t="e">
        <v>#VALUE!</v>
      </c>
      <c r="AM15" s="63" t="e">
        <v>#VALUE!</v>
      </c>
      <c r="AN15" s="63" t="e">
        <v>#VALUE!</v>
      </c>
      <c r="AO15" s="63" t="e">
        <v>#VALUE!</v>
      </c>
      <c r="AP15" s="63">
        <v>7.1786310517529206E-2</v>
      </c>
      <c r="AQ15" s="63">
        <v>5.5851063829787197E-2</v>
      </c>
      <c r="AR15" s="63">
        <v>7.2864321608040197E-2</v>
      </c>
      <c r="AS15" s="63">
        <v>7.6655052264808399E-2</v>
      </c>
      <c r="AT15" s="63">
        <v>3.6954087346024601E-2</v>
      </c>
      <c r="AU15" s="63" t="e">
        <v>#VALUE!</v>
      </c>
      <c r="AV15" s="63">
        <v>1.24113475177305E-2</v>
      </c>
      <c r="AW15" s="63" t="e">
        <v>#VALUE!</v>
      </c>
      <c r="AX15" s="63" t="e">
        <v>#VALUE!</v>
      </c>
      <c r="AY15" s="63" t="e">
        <v>#VALUE!</v>
      </c>
      <c r="AZ15" s="63">
        <v>3.7562604340567601E-2</v>
      </c>
      <c r="BA15" s="63">
        <v>3.2801418439716297E-2</v>
      </c>
      <c r="BB15" s="63">
        <v>3.2663316582914603E-2</v>
      </c>
      <c r="BC15" s="63">
        <v>2.5261324041811799E-2</v>
      </c>
      <c r="BD15" s="63">
        <v>1.5677491601343799E-2</v>
      </c>
      <c r="BE15" s="63">
        <v>2.50417362270451E-2</v>
      </c>
      <c r="BF15" s="63">
        <v>3.1914893617021302E-2</v>
      </c>
      <c r="BG15" s="63">
        <v>2.2613065326633201E-2</v>
      </c>
      <c r="BH15" s="63">
        <v>1.21951219512195E-2</v>
      </c>
      <c r="BI15" s="63" t="e">
        <v>#VALUE!</v>
      </c>
      <c r="BJ15" s="63" t="e">
        <v>#VALUE!</v>
      </c>
      <c r="BK15" s="63" t="e">
        <v>#VALUE!</v>
      </c>
      <c r="BL15" s="63" t="e">
        <v>#VALUE!</v>
      </c>
      <c r="BM15" s="63" t="e">
        <v>#VALUE!</v>
      </c>
      <c r="BN15" s="63" t="e">
        <v>#VALUE!</v>
      </c>
      <c r="BO15" s="63" t="e">
        <v>#VALUE!</v>
      </c>
      <c r="BP15" s="63" t="e">
        <v>#VALUE!</v>
      </c>
      <c r="BQ15" s="63" t="e">
        <v>#VALUE!</v>
      </c>
      <c r="BR15" s="63" t="e">
        <v>#VALUE!</v>
      </c>
      <c r="BS15" s="63" t="e">
        <v>#VALUE!</v>
      </c>
      <c r="BT15" s="63" t="e">
        <v>#VALUE!</v>
      </c>
      <c r="BU15" s="63" t="e">
        <v>#VALUE!</v>
      </c>
      <c r="BV15" s="63" t="e">
        <v>#VALUE!</v>
      </c>
      <c r="BW15" s="63" t="e">
        <v>#VALUE!</v>
      </c>
      <c r="BX15" s="63" t="e">
        <v>#VALUE!</v>
      </c>
      <c r="BY15" s="63" t="e">
        <v>#VALUE!</v>
      </c>
      <c r="BZ15" s="63" t="e">
        <v>#VALUE!</v>
      </c>
      <c r="CA15" s="63" t="e">
        <v>#VALUE!</v>
      </c>
      <c r="CB15" s="63" t="e">
        <v>#VALUE!</v>
      </c>
      <c r="CC15" s="63" t="e">
        <v>#VALUE!</v>
      </c>
      <c r="CD15" s="63" t="e">
        <v>#VALUE!</v>
      </c>
      <c r="CE15" s="63" t="e">
        <v>#VALUE!</v>
      </c>
      <c r="CF15" s="63" t="e">
        <v>#VALUE!</v>
      </c>
      <c r="CG15" s="63" t="e">
        <v>#VALUE!</v>
      </c>
      <c r="CH15" s="63" t="e">
        <v>#VALUE!</v>
      </c>
      <c r="CI15" s="63" t="e">
        <v>#VALUE!</v>
      </c>
      <c r="CJ15" s="63" t="e">
        <v>#VALUE!</v>
      </c>
      <c r="CK15" s="63" t="e">
        <v>#VALUE!</v>
      </c>
      <c r="CL15" s="63" t="e">
        <v>#VALUE!</v>
      </c>
      <c r="CM15" s="63" t="e">
        <v>#VALUE!</v>
      </c>
      <c r="CN15" s="63" t="e">
        <v>#VALUE!</v>
      </c>
      <c r="CO15" s="63" t="e">
        <v>#VALUE!</v>
      </c>
      <c r="CP15" s="63" t="e">
        <v>#VALUE!</v>
      </c>
      <c r="CQ15" s="63" t="e">
        <v>#VALUE!</v>
      </c>
      <c r="CR15" s="63" t="e">
        <v>#VALUE!</v>
      </c>
      <c r="CS15" s="63">
        <v>8.3472454090150194E-3</v>
      </c>
      <c r="CT15" s="63" t="e">
        <v>#VALUE!</v>
      </c>
      <c r="CU15" s="63" t="e">
        <v>#VALUE!</v>
      </c>
      <c r="CV15" s="63" t="e">
        <v>#VALUE!</v>
      </c>
      <c r="CW15" s="63" t="e">
        <v>#VALUE!</v>
      </c>
      <c r="CX15" s="63">
        <v>0.86060100166944897</v>
      </c>
      <c r="CY15" s="63">
        <v>0.87588652482269502</v>
      </c>
      <c r="CZ15" s="63">
        <v>0.87604690117252904</v>
      </c>
      <c r="DA15" s="63">
        <v>0.88153310104529603</v>
      </c>
      <c r="DB15" s="63">
        <v>0.84098544232922701</v>
      </c>
      <c r="DC15" s="63">
        <v>7.76293823038397E-2</v>
      </c>
      <c r="DD15" s="63">
        <v>6.7375886524822695E-2</v>
      </c>
      <c r="DE15" s="63">
        <v>8.0402010050251299E-2</v>
      </c>
      <c r="DF15" s="63">
        <v>8.0139372822299604E-2</v>
      </c>
      <c r="DG15" s="63">
        <v>3.6954087346024601E-2</v>
      </c>
      <c r="DH15" s="63">
        <v>7.0951585976627707E-2</v>
      </c>
      <c r="DI15" s="63">
        <v>6.0283687943262401E-2</v>
      </c>
      <c r="DJ15" s="63">
        <v>4.8576214405360099E-2</v>
      </c>
      <c r="DK15" s="63">
        <v>4.0069686411149802E-2</v>
      </c>
      <c r="DL15" s="63">
        <v>2.2396416573348302E-2</v>
      </c>
    </row>
    <row r="16" spans="1:116" x14ac:dyDescent="0.3">
      <c r="A16" s="63" t="s">
        <v>33</v>
      </c>
      <c r="B16" s="63">
        <v>0.78143712574850299</v>
      </c>
      <c r="C16" s="63">
        <v>0.76899696048632205</v>
      </c>
      <c r="D16" s="63">
        <v>0.78423871461361905</v>
      </c>
      <c r="E16" s="63">
        <v>0.74429583005507505</v>
      </c>
      <c r="F16" s="63">
        <v>0.66742857142857104</v>
      </c>
      <c r="G16" s="63">
        <v>0.24101796407185599</v>
      </c>
      <c r="H16" s="63">
        <v>0.25835866261398199</v>
      </c>
      <c r="I16" s="63">
        <v>0.28003060443764299</v>
      </c>
      <c r="J16" s="63">
        <v>0.28324154209284003</v>
      </c>
      <c r="K16" s="63">
        <v>0.27771428571428602</v>
      </c>
      <c r="L16" s="63">
        <v>9.5808383233532898E-2</v>
      </c>
      <c r="M16" s="63">
        <v>0.101823708206687</v>
      </c>
      <c r="N16" s="63">
        <v>8.1866870696250996E-2</v>
      </c>
      <c r="O16" s="63">
        <v>6.5302911093627097E-2</v>
      </c>
      <c r="P16" s="63">
        <v>4.4571428571428602E-2</v>
      </c>
      <c r="Q16" s="63" t="e">
        <v>#VALUE!</v>
      </c>
      <c r="R16" s="63" t="e">
        <v>#VALUE!</v>
      </c>
      <c r="S16" s="63" t="e">
        <v>#VALUE!</v>
      </c>
      <c r="T16" s="63" t="e">
        <v>#VALUE!</v>
      </c>
      <c r="U16" s="63" t="e">
        <v>#VALUE!</v>
      </c>
      <c r="V16" s="63" t="e">
        <v>#VALUE!</v>
      </c>
      <c r="W16" s="63" t="e">
        <v>#VALUE!</v>
      </c>
      <c r="X16" s="63" t="e">
        <v>#VALUE!</v>
      </c>
      <c r="Y16" s="63" t="e">
        <v>#VALUE!</v>
      </c>
      <c r="Z16" s="63" t="e">
        <v>#VALUE!</v>
      </c>
      <c r="AA16" s="63">
        <v>0.274700598802395</v>
      </c>
      <c r="AB16" s="63">
        <v>0.29863221884498498</v>
      </c>
      <c r="AC16" s="63">
        <v>0.30757459831675599</v>
      </c>
      <c r="AD16" s="63">
        <v>0.29583005507474402</v>
      </c>
      <c r="AE16" s="63">
        <v>0.29485714285714298</v>
      </c>
      <c r="AF16" s="63">
        <v>0.154191616766467</v>
      </c>
      <c r="AG16" s="63">
        <v>0.13981762917933099</v>
      </c>
      <c r="AH16" s="63">
        <v>0.121652639632747</v>
      </c>
      <c r="AI16" s="63">
        <v>0.155782848151062</v>
      </c>
      <c r="AJ16" s="63">
        <v>5.6000000000000001E-2</v>
      </c>
      <c r="AK16" s="63" t="e">
        <v>#VALUE!</v>
      </c>
      <c r="AL16" s="63" t="e">
        <v>#VALUE!</v>
      </c>
      <c r="AM16" s="63" t="e">
        <v>#VALUE!</v>
      </c>
      <c r="AN16" s="63" t="e">
        <v>#VALUE!</v>
      </c>
      <c r="AO16" s="63" t="e">
        <v>#VALUE!</v>
      </c>
      <c r="AP16" s="63">
        <v>6.2125748502994002E-2</v>
      </c>
      <c r="AQ16" s="63">
        <v>5.7750759878419503E-2</v>
      </c>
      <c r="AR16" s="63">
        <v>4.9732211170619697E-2</v>
      </c>
      <c r="AS16" s="63">
        <v>7.0810385523210104E-2</v>
      </c>
      <c r="AT16" s="63">
        <v>2.7428571428571399E-2</v>
      </c>
      <c r="AU16" s="63" t="e">
        <v>#VALUE!</v>
      </c>
      <c r="AV16" s="63" t="e">
        <v>#VALUE!</v>
      </c>
      <c r="AW16" s="63" t="e">
        <v>#VALUE!</v>
      </c>
      <c r="AX16" s="63">
        <v>9.4413847364280094E-3</v>
      </c>
      <c r="AY16" s="63" t="e">
        <v>#VALUE!</v>
      </c>
      <c r="AZ16" s="63">
        <v>3.1437125748502999E-2</v>
      </c>
      <c r="BA16" s="63">
        <v>2.9635258358662601E-2</v>
      </c>
      <c r="BB16" s="63">
        <v>2.83091048201989E-2</v>
      </c>
      <c r="BC16" s="63">
        <v>2.2029897718332001E-2</v>
      </c>
      <c r="BD16" s="63" t="e">
        <v>#VALUE!</v>
      </c>
      <c r="BE16" s="63">
        <v>3.3682634730538903E-2</v>
      </c>
      <c r="BF16" s="63">
        <v>3.7993920972644403E-2</v>
      </c>
      <c r="BG16" s="63">
        <v>2.5248661055853099E-2</v>
      </c>
      <c r="BH16" s="63">
        <v>2.9897718332022E-2</v>
      </c>
      <c r="BI16" s="63" t="e">
        <v>#VALUE!</v>
      </c>
      <c r="BJ16" s="63" t="e">
        <v>#VALUE!</v>
      </c>
      <c r="BK16" s="63" t="e">
        <v>#VALUE!</v>
      </c>
      <c r="BL16" s="63" t="e">
        <v>#VALUE!</v>
      </c>
      <c r="BM16" s="63" t="e">
        <v>#VALUE!</v>
      </c>
      <c r="BN16" s="63" t="e">
        <v>#VALUE!</v>
      </c>
      <c r="BO16" s="63" t="e">
        <v>#VALUE!</v>
      </c>
      <c r="BP16" s="63" t="e">
        <v>#VALUE!</v>
      </c>
      <c r="BQ16" s="63" t="e">
        <v>#VALUE!</v>
      </c>
      <c r="BR16" s="63" t="e">
        <v>#VALUE!</v>
      </c>
      <c r="BS16" s="63" t="e">
        <v>#VALUE!</v>
      </c>
      <c r="BT16" s="63">
        <v>8.2335329341317407E-3</v>
      </c>
      <c r="BU16" s="63" t="e">
        <v>#VALUE!</v>
      </c>
      <c r="BV16" s="63" t="e">
        <v>#VALUE!</v>
      </c>
      <c r="BW16" s="63" t="e">
        <v>#VALUE!</v>
      </c>
      <c r="BX16" s="63" t="e">
        <v>#VALUE!</v>
      </c>
      <c r="BY16" s="63" t="e">
        <v>#VALUE!</v>
      </c>
      <c r="BZ16" s="63" t="e">
        <v>#VALUE!</v>
      </c>
      <c r="CA16" s="63" t="e">
        <v>#VALUE!</v>
      </c>
      <c r="CB16" s="63" t="e">
        <v>#VALUE!</v>
      </c>
      <c r="CC16" s="63" t="e">
        <v>#VALUE!</v>
      </c>
      <c r="CD16" s="63">
        <v>8.2335329341317407E-3</v>
      </c>
      <c r="CE16" s="63">
        <v>8.3586626139817606E-3</v>
      </c>
      <c r="CF16" s="63" t="e">
        <v>#VALUE!</v>
      </c>
      <c r="CG16" s="63" t="e">
        <v>#VALUE!</v>
      </c>
      <c r="CH16" s="63" t="e">
        <v>#VALUE!</v>
      </c>
      <c r="CI16" s="63" t="e">
        <v>#VALUE!</v>
      </c>
      <c r="CJ16" s="63" t="e">
        <v>#VALUE!</v>
      </c>
      <c r="CK16" s="63" t="e">
        <v>#VALUE!</v>
      </c>
      <c r="CL16" s="63" t="e">
        <v>#VALUE!</v>
      </c>
      <c r="CM16" s="63" t="e">
        <v>#VALUE!</v>
      </c>
      <c r="CN16" s="63" t="e">
        <v>#VALUE!</v>
      </c>
      <c r="CO16" s="63" t="e">
        <v>#VALUE!</v>
      </c>
      <c r="CP16" s="63" t="e">
        <v>#VALUE!</v>
      </c>
      <c r="CQ16" s="63" t="e">
        <v>#VALUE!</v>
      </c>
      <c r="CR16" s="63" t="e">
        <v>#VALUE!</v>
      </c>
      <c r="CS16" s="63">
        <v>1.4221556886227499E-2</v>
      </c>
      <c r="CT16" s="63">
        <v>1.5957446808510599E-2</v>
      </c>
      <c r="CU16" s="63">
        <v>1.3006885998469799E-2</v>
      </c>
      <c r="CV16" s="63">
        <v>2.2029897718332001E-2</v>
      </c>
      <c r="CW16" s="63" t="e">
        <v>#VALUE!</v>
      </c>
      <c r="CX16" s="63">
        <v>0.87649700598802405</v>
      </c>
      <c r="CY16" s="63">
        <v>0.88145896656534894</v>
      </c>
      <c r="CZ16" s="63">
        <v>0.88752869166029102</v>
      </c>
      <c r="DA16" s="63">
        <v>0.86073957513768695</v>
      </c>
      <c r="DB16" s="63">
        <v>0.83428571428571396</v>
      </c>
      <c r="DC16" s="63">
        <v>7.5598802395209594E-2</v>
      </c>
      <c r="DD16" s="63">
        <v>6.8389057750759902E-2</v>
      </c>
      <c r="DE16" s="63">
        <v>5.9678653404743702E-2</v>
      </c>
      <c r="DF16" s="63">
        <v>8.1825334382376103E-2</v>
      </c>
      <c r="DG16" s="63">
        <v>2.7428571428571399E-2</v>
      </c>
      <c r="DH16" s="63">
        <v>8.5329341317365304E-2</v>
      </c>
      <c r="DI16" s="63">
        <v>8.1306990881458999E-2</v>
      </c>
      <c r="DJ16" s="63">
        <v>6.5799540933435305E-2</v>
      </c>
      <c r="DK16" s="63">
        <v>8.1038552321007096E-2</v>
      </c>
      <c r="DL16" s="63">
        <v>2.8571428571428598E-2</v>
      </c>
    </row>
    <row r="17" spans="1:116" x14ac:dyDescent="0.3">
      <c r="A17" s="63" t="s">
        <v>34</v>
      </c>
      <c r="B17" s="63">
        <v>0.77936404931862402</v>
      </c>
      <c r="C17" s="63">
        <v>0.76500968366688205</v>
      </c>
      <c r="D17" s="63">
        <v>0.70037926675094797</v>
      </c>
      <c r="E17" s="63">
        <v>0.72273047149894398</v>
      </c>
      <c r="F17" s="63">
        <v>0.67417538213998396</v>
      </c>
      <c r="G17" s="63">
        <v>0.15379623621025301</v>
      </c>
      <c r="H17" s="63">
        <v>0.149128469980633</v>
      </c>
      <c r="I17" s="63">
        <v>0.17635903919089799</v>
      </c>
      <c r="J17" s="63">
        <v>0.15552427867698801</v>
      </c>
      <c r="K17" s="63">
        <v>0.12872083668543799</v>
      </c>
      <c r="L17" s="63">
        <v>5.0616482803374399E-2</v>
      </c>
      <c r="M17" s="63">
        <v>4.4544867656552599E-2</v>
      </c>
      <c r="N17" s="63">
        <v>2.9709228824273098E-2</v>
      </c>
      <c r="O17" s="63">
        <v>3.4482758620689703E-2</v>
      </c>
      <c r="P17" s="63">
        <v>2.0917135961383799E-2</v>
      </c>
      <c r="Q17" s="63" t="e">
        <v>#VALUE!</v>
      </c>
      <c r="R17" s="63" t="e">
        <v>#VALUE!</v>
      </c>
      <c r="S17" s="63" t="e">
        <v>#VALUE!</v>
      </c>
      <c r="T17" s="63" t="e">
        <v>#VALUE!</v>
      </c>
      <c r="U17" s="63" t="e">
        <v>#VALUE!</v>
      </c>
      <c r="V17" s="63" t="e">
        <v>#VALUE!</v>
      </c>
      <c r="W17" s="63" t="e">
        <v>#VALUE!</v>
      </c>
      <c r="X17" s="63" t="e">
        <v>#VALUE!</v>
      </c>
      <c r="Y17" s="63" t="e">
        <v>#VALUE!</v>
      </c>
      <c r="Z17" s="63" t="e">
        <v>#VALUE!</v>
      </c>
      <c r="AA17" s="63">
        <v>0.16742375081116201</v>
      </c>
      <c r="AB17" s="63">
        <v>0.17495158166559099</v>
      </c>
      <c r="AC17" s="63">
        <v>0.16434892541087201</v>
      </c>
      <c r="AD17" s="63">
        <v>0.13652357494722001</v>
      </c>
      <c r="AE17" s="63">
        <v>9.4127111826226906E-2</v>
      </c>
      <c r="AF17" s="63">
        <v>0.16288124594419201</v>
      </c>
      <c r="AG17" s="63">
        <v>0.17753389283408699</v>
      </c>
      <c r="AH17" s="63">
        <v>0.166245259165613</v>
      </c>
      <c r="AI17" s="63">
        <v>0.1027445460943</v>
      </c>
      <c r="AJ17" s="63">
        <v>6.1946902654867297E-2</v>
      </c>
      <c r="AK17" s="63" t="e">
        <v>#VALUE!</v>
      </c>
      <c r="AL17" s="63" t="e">
        <v>#VALUE!</v>
      </c>
      <c r="AM17" s="63">
        <v>1.2010113780025301E-2</v>
      </c>
      <c r="AN17" s="63" t="e">
        <v>#VALUE!</v>
      </c>
      <c r="AO17" s="63" t="e">
        <v>#VALUE!</v>
      </c>
      <c r="AP17" s="63">
        <v>8.3711875405580796E-2</v>
      </c>
      <c r="AQ17" s="63">
        <v>0.105229180116204</v>
      </c>
      <c r="AR17" s="63">
        <v>0.10493046776232599</v>
      </c>
      <c r="AS17" s="63">
        <v>6.2631949331456702E-2</v>
      </c>
      <c r="AT17" s="63">
        <v>4.9879324215607403E-2</v>
      </c>
      <c r="AU17" s="63" t="e">
        <v>#VALUE!</v>
      </c>
      <c r="AV17" s="63" t="e">
        <v>#VALUE!</v>
      </c>
      <c r="AW17" s="63" t="e">
        <v>#VALUE!</v>
      </c>
      <c r="AX17" s="63" t="e">
        <v>#VALUE!</v>
      </c>
      <c r="AY17" s="63" t="e">
        <v>#VALUE!</v>
      </c>
      <c r="AZ17" s="63" t="e">
        <v>#VALUE!</v>
      </c>
      <c r="BA17" s="63" t="e">
        <v>#VALUE!</v>
      </c>
      <c r="BB17" s="63" t="e">
        <v>#VALUE!</v>
      </c>
      <c r="BC17" s="63" t="e">
        <v>#VALUE!</v>
      </c>
      <c r="BD17" s="63" t="e">
        <v>#VALUE!</v>
      </c>
      <c r="BE17" s="63">
        <v>1.55743024010383E-2</v>
      </c>
      <c r="BF17" s="63">
        <v>1.6785022595222701E-2</v>
      </c>
      <c r="BG17" s="63">
        <v>1.39064475347661E-2</v>
      </c>
      <c r="BH17" s="63">
        <v>1.0555946516537599E-2</v>
      </c>
      <c r="BI17" s="63" t="e">
        <v>#VALUE!</v>
      </c>
      <c r="BJ17" s="63" t="e">
        <v>#VALUE!</v>
      </c>
      <c r="BK17" s="63" t="e">
        <v>#VALUE!</v>
      </c>
      <c r="BL17" s="63" t="e">
        <v>#VALUE!</v>
      </c>
      <c r="BM17" s="63" t="e">
        <v>#VALUE!</v>
      </c>
      <c r="BN17" s="63" t="e">
        <v>#VALUE!</v>
      </c>
      <c r="BO17" s="63" t="e">
        <v>#VALUE!</v>
      </c>
      <c r="BP17" s="63" t="e">
        <v>#VALUE!</v>
      </c>
      <c r="BQ17" s="63" t="e">
        <v>#VALUE!</v>
      </c>
      <c r="BR17" s="63" t="e">
        <v>#VALUE!</v>
      </c>
      <c r="BS17" s="63" t="e">
        <v>#VALUE!</v>
      </c>
      <c r="BT17" s="63" t="e">
        <v>#VALUE!</v>
      </c>
      <c r="BU17" s="63" t="e">
        <v>#VALUE!</v>
      </c>
      <c r="BV17" s="63" t="e">
        <v>#VALUE!</v>
      </c>
      <c r="BW17" s="63" t="e">
        <v>#VALUE!</v>
      </c>
      <c r="BX17" s="63" t="e">
        <v>#VALUE!</v>
      </c>
      <c r="BY17" s="63" t="e">
        <v>#VALUE!</v>
      </c>
      <c r="BZ17" s="63" t="e">
        <v>#VALUE!</v>
      </c>
      <c r="CA17" s="63" t="e">
        <v>#VALUE!</v>
      </c>
      <c r="CB17" s="63" t="e">
        <v>#VALUE!</v>
      </c>
      <c r="CC17" s="63" t="e">
        <v>#VALUE!</v>
      </c>
      <c r="CD17" s="63" t="e">
        <v>#VALUE!</v>
      </c>
      <c r="CE17" s="63" t="e">
        <v>#VALUE!</v>
      </c>
      <c r="CF17" s="63" t="e">
        <v>#VALUE!</v>
      </c>
      <c r="CG17" s="63" t="e">
        <v>#VALUE!</v>
      </c>
      <c r="CH17" s="63" t="e">
        <v>#VALUE!</v>
      </c>
      <c r="CI17" s="63" t="e">
        <v>#VALUE!</v>
      </c>
      <c r="CJ17" s="63" t="e">
        <v>#VALUE!</v>
      </c>
      <c r="CK17" s="63" t="e">
        <v>#VALUE!</v>
      </c>
      <c r="CL17" s="63" t="e">
        <v>#VALUE!</v>
      </c>
      <c r="CM17" s="63" t="e">
        <v>#VALUE!</v>
      </c>
      <c r="CN17" s="63" t="e">
        <v>#VALUE!</v>
      </c>
      <c r="CO17" s="63" t="e">
        <v>#VALUE!</v>
      </c>
      <c r="CP17" s="63" t="e">
        <v>#VALUE!</v>
      </c>
      <c r="CQ17" s="63" t="e">
        <v>#VALUE!</v>
      </c>
      <c r="CR17" s="63" t="e">
        <v>#VALUE!</v>
      </c>
      <c r="CS17" s="63">
        <v>6.55418559377028E-2</v>
      </c>
      <c r="CT17" s="63">
        <v>5.1000645577792103E-2</v>
      </c>
      <c r="CU17" s="63">
        <v>3.72945638432364E-2</v>
      </c>
      <c r="CV17" s="63">
        <v>2.6038001407459498E-2</v>
      </c>
      <c r="CW17" s="63">
        <v>1.0458567980691899E-2</v>
      </c>
      <c r="CX17" s="63">
        <v>0.82608695652173902</v>
      </c>
      <c r="CY17" s="63">
        <v>0.82117495158166598</v>
      </c>
      <c r="CZ17" s="63">
        <v>0.78192161820480399</v>
      </c>
      <c r="DA17" s="63">
        <v>0.797325826882477</v>
      </c>
      <c r="DB17" s="63">
        <v>0.71118262268704702</v>
      </c>
      <c r="DC17" s="63">
        <v>8.9552238805970102E-2</v>
      </c>
      <c r="DD17" s="63">
        <v>0.10974822466107199</v>
      </c>
      <c r="DE17" s="63">
        <v>0.10809102402022799</v>
      </c>
      <c r="DF17" s="63">
        <v>6.3335679099225897E-2</v>
      </c>
      <c r="DG17" s="63">
        <v>4.9879324215607403E-2</v>
      </c>
      <c r="DH17" s="63">
        <v>8.4360804672290707E-2</v>
      </c>
      <c r="DI17" s="63">
        <v>7.6178179470626203E-2</v>
      </c>
      <c r="DJ17" s="63">
        <v>6.4475347661188398E-2</v>
      </c>
      <c r="DK17" s="63">
        <v>4.2223786066150598E-2</v>
      </c>
      <c r="DL17" s="63">
        <v>1.52855993563958E-2</v>
      </c>
    </row>
    <row r="18" spans="1:116" x14ac:dyDescent="0.3">
      <c r="A18" s="63" t="s">
        <v>35</v>
      </c>
      <c r="B18" s="63">
        <v>0.79879715691634801</v>
      </c>
      <c r="C18" s="63">
        <v>0.75354107648725199</v>
      </c>
      <c r="D18" s="63">
        <v>0.79411764705882304</v>
      </c>
      <c r="E18" s="63">
        <v>0.81718664477285197</v>
      </c>
      <c r="F18" s="63">
        <v>0.81074943224829699</v>
      </c>
      <c r="G18" s="63">
        <v>0.24220885729907099</v>
      </c>
      <c r="H18" s="63">
        <v>0.23172804532577901</v>
      </c>
      <c r="I18" s="63">
        <v>0.27823529411764703</v>
      </c>
      <c r="J18" s="63">
        <v>0.26655719759168001</v>
      </c>
      <c r="K18" s="63">
        <v>0.22028766086298299</v>
      </c>
      <c r="L18" s="63">
        <v>7.9825041006014202E-2</v>
      </c>
      <c r="M18" s="63">
        <v>6.5155807365439106E-2</v>
      </c>
      <c r="N18" s="63">
        <v>6.6470588235294101E-2</v>
      </c>
      <c r="O18" s="63">
        <v>5.8018609742747702E-2</v>
      </c>
      <c r="P18" s="63">
        <v>4.9962149886449703E-2</v>
      </c>
      <c r="Q18" s="63" t="e">
        <v>#VALUE!</v>
      </c>
      <c r="R18" s="63" t="e">
        <v>#VALUE!</v>
      </c>
      <c r="S18" s="63" t="e">
        <v>#VALUE!</v>
      </c>
      <c r="T18" s="63" t="e">
        <v>#VALUE!</v>
      </c>
      <c r="U18" s="63" t="e">
        <v>#VALUE!</v>
      </c>
      <c r="V18" s="63" t="e">
        <v>#VALUE!</v>
      </c>
      <c r="W18" s="63" t="e">
        <v>#VALUE!</v>
      </c>
      <c r="X18" s="63" t="e">
        <v>#VALUE!</v>
      </c>
      <c r="Y18" s="63" t="e">
        <v>#VALUE!</v>
      </c>
      <c r="Z18" s="63" t="e">
        <v>#VALUE!</v>
      </c>
      <c r="AA18" s="63">
        <v>0.48168398031711301</v>
      </c>
      <c r="AB18" s="63">
        <v>0.45212464589235102</v>
      </c>
      <c r="AC18" s="63">
        <v>0.45941176470588202</v>
      </c>
      <c r="AD18" s="63">
        <v>0.43513957307060802</v>
      </c>
      <c r="AE18" s="63">
        <v>0.361847085541257</v>
      </c>
      <c r="AF18" s="63">
        <v>0.14598141060688899</v>
      </c>
      <c r="AG18" s="63">
        <v>0.15297450424929199</v>
      </c>
      <c r="AH18" s="63">
        <v>0.13941176470588201</v>
      </c>
      <c r="AI18" s="63">
        <v>0.116584564860427</v>
      </c>
      <c r="AJ18" s="63">
        <v>5.90461771385314E-2</v>
      </c>
      <c r="AK18" s="63">
        <v>5.4674685620557696E-3</v>
      </c>
      <c r="AL18" s="63" t="e">
        <v>#VALUE!</v>
      </c>
      <c r="AM18" s="63" t="e">
        <v>#VALUE!</v>
      </c>
      <c r="AN18" s="63" t="e">
        <v>#VALUE!</v>
      </c>
      <c r="AO18" s="63" t="e">
        <v>#VALUE!</v>
      </c>
      <c r="AP18" s="63">
        <v>6.6703116457080394E-2</v>
      </c>
      <c r="AQ18" s="63">
        <v>7.5354107648725202E-2</v>
      </c>
      <c r="AR18" s="63">
        <v>6.7058823529411796E-2</v>
      </c>
      <c r="AS18" s="63">
        <v>5.5829228243021299E-2</v>
      </c>
      <c r="AT18" s="63">
        <v>3.17940953822861E-2</v>
      </c>
      <c r="AU18" s="63">
        <v>3.11645708037179E-2</v>
      </c>
      <c r="AV18" s="63">
        <v>4.1359773371104802E-2</v>
      </c>
      <c r="AW18" s="63">
        <v>3.2352941176470598E-2</v>
      </c>
      <c r="AX18" s="63">
        <v>2.2441160372194902E-2</v>
      </c>
      <c r="AY18" s="63" t="e">
        <v>#VALUE!</v>
      </c>
      <c r="AZ18" s="63">
        <v>3.6632039365773597E-2</v>
      </c>
      <c r="BA18" s="63">
        <v>2.2662889518413599E-2</v>
      </c>
      <c r="BB18" s="63">
        <v>2.8235294117647101E-2</v>
      </c>
      <c r="BC18" s="63">
        <v>2.6272577996715899E-2</v>
      </c>
      <c r="BD18" s="63">
        <v>1.13550340651022E-2</v>
      </c>
      <c r="BE18" s="63">
        <v>1.14816839803171E-2</v>
      </c>
      <c r="BF18" s="63">
        <v>1.3031161473087799E-2</v>
      </c>
      <c r="BG18" s="63">
        <v>1.41176470588235E-2</v>
      </c>
      <c r="BH18" s="63">
        <v>8.2101806239737295E-3</v>
      </c>
      <c r="BI18" s="63" t="e">
        <v>#VALUE!</v>
      </c>
      <c r="BJ18" s="63" t="e">
        <v>#VALUE!</v>
      </c>
      <c r="BK18" s="63" t="e">
        <v>#VALUE!</v>
      </c>
      <c r="BL18" s="63" t="e">
        <v>#VALUE!</v>
      </c>
      <c r="BM18" s="63" t="e">
        <v>#VALUE!</v>
      </c>
      <c r="BN18" s="63" t="e">
        <v>#VALUE!</v>
      </c>
      <c r="BO18" s="63" t="e">
        <v>#VALUE!</v>
      </c>
      <c r="BP18" s="63" t="e">
        <v>#VALUE!</v>
      </c>
      <c r="BQ18" s="63" t="e">
        <v>#VALUE!</v>
      </c>
      <c r="BR18" s="63" t="e">
        <v>#VALUE!</v>
      </c>
      <c r="BS18" s="63" t="e">
        <v>#VALUE!</v>
      </c>
      <c r="BT18" s="63">
        <v>6.0142154182613403E-3</v>
      </c>
      <c r="BU18" s="63">
        <v>5.6657223796033997E-3</v>
      </c>
      <c r="BV18" s="63" t="e">
        <v>#VALUE!</v>
      </c>
      <c r="BW18" s="63" t="e">
        <v>#VALUE!</v>
      </c>
      <c r="BX18" s="63" t="e">
        <v>#VALUE!</v>
      </c>
      <c r="BY18" s="63" t="e">
        <v>#VALUE!</v>
      </c>
      <c r="BZ18" s="63" t="e">
        <v>#VALUE!</v>
      </c>
      <c r="CA18" s="63" t="e">
        <v>#VALUE!</v>
      </c>
      <c r="CB18" s="63" t="e">
        <v>#VALUE!</v>
      </c>
      <c r="CC18" s="63" t="e">
        <v>#VALUE!</v>
      </c>
      <c r="CD18" s="63" t="e">
        <v>#VALUE!</v>
      </c>
      <c r="CE18" s="63" t="e">
        <v>#VALUE!</v>
      </c>
      <c r="CF18" s="63" t="e">
        <v>#VALUE!</v>
      </c>
      <c r="CG18" s="63" t="e">
        <v>#VALUE!</v>
      </c>
      <c r="CH18" s="63" t="e">
        <v>#VALUE!</v>
      </c>
      <c r="CI18" s="63" t="e">
        <v>#VALUE!</v>
      </c>
      <c r="CJ18" s="63" t="e">
        <v>#VALUE!</v>
      </c>
      <c r="CK18" s="63" t="e">
        <v>#VALUE!</v>
      </c>
      <c r="CL18" s="63" t="e">
        <v>#VALUE!</v>
      </c>
      <c r="CM18" s="63" t="e">
        <v>#VALUE!</v>
      </c>
      <c r="CN18" s="63" t="e">
        <v>#VALUE!</v>
      </c>
      <c r="CO18" s="63" t="e">
        <v>#VALUE!</v>
      </c>
      <c r="CP18" s="63" t="e">
        <v>#VALUE!</v>
      </c>
      <c r="CQ18" s="63" t="e">
        <v>#VALUE!</v>
      </c>
      <c r="CR18" s="63" t="e">
        <v>#VALUE!</v>
      </c>
      <c r="CS18" s="63" t="e">
        <v>#VALUE!</v>
      </c>
      <c r="CT18" s="63">
        <v>6.2322946175637399E-3</v>
      </c>
      <c r="CU18" s="63" t="e">
        <v>#VALUE!</v>
      </c>
      <c r="CV18" s="63" t="e">
        <v>#VALUE!</v>
      </c>
      <c r="CW18" s="63" t="e">
        <v>#VALUE!</v>
      </c>
      <c r="CX18" s="63">
        <v>0.89393110989611801</v>
      </c>
      <c r="CY18" s="63">
        <v>0.86912181303116098</v>
      </c>
      <c r="CZ18" s="63">
        <v>0.89588235294117602</v>
      </c>
      <c r="DA18" s="63">
        <v>0.90202517788724701</v>
      </c>
      <c r="DB18" s="63">
        <v>0.89099167297501902</v>
      </c>
      <c r="DC18" s="63">
        <v>9.7320940404592701E-2</v>
      </c>
      <c r="DD18" s="63">
        <v>0.11614730878187</v>
      </c>
      <c r="DE18" s="63">
        <v>9.8235294117647101E-2</v>
      </c>
      <c r="DF18" s="63">
        <v>7.7723043240284603E-2</v>
      </c>
      <c r="DG18" s="63">
        <v>3.5579106737320197E-2</v>
      </c>
      <c r="DH18" s="63">
        <v>5.5768179332968799E-2</v>
      </c>
      <c r="DI18" s="63">
        <v>4.4759206798866899E-2</v>
      </c>
      <c r="DJ18" s="63">
        <v>4.5882352941176499E-2</v>
      </c>
      <c r="DK18" s="63">
        <v>4.1050903119868601E-2</v>
      </c>
      <c r="DL18" s="63">
        <v>2.3467070401211199E-2</v>
      </c>
    </row>
    <row r="19" spans="1:116" x14ac:dyDescent="0.3">
      <c r="A19" s="63" t="s">
        <v>36</v>
      </c>
      <c r="B19" s="63">
        <v>0.56950431034482796</v>
      </c>
      <c r="C19" s="63">
        <v>0.61520467836257298</v>
      </c>
      <c r="D19" s="63">
        <v>0.63507945850500302</v>
      </c>
      <c r="E19" s="63">
        <v>0.60689215060625401</v>
      </c>
      <c r="F19" s="63">
        <v>0.58654708520179399</v>
      </c>
      <c r="G19" s="63">
        <v>0.21174568965517199</v>
      </c>
      <c r="H19" s="63">
        <v>0.20994152046783601</v>
      </c>
      <c r="I19" s="63">
        <v>0.162448499117128</v>
      </c>
      <c r="J19" s="63">
        <v>0.174218251435865</v>
      </c>
      <c r="K19" s="63">
        <v>0.13811659192825099</v>
      </c>
      <c r="L19" s="63">
        <v>0.108836206896552</v>
      </c>
      <c r="M19" s="63">
        <v>0.10994152046783599</v>
      </c>
      <c r="N19" s="63">
        <v>0.11889346674514401</v>
      </c>
      <c r="O19" s="63">
        <v>9.5724313975749806E-2</v>
      </c>
      <c r="P19" s="63">
        <v>5.20179372197309E-2</v>
      </c>
      <c r="Q19" s="63" t="e">
        <v>#VALUE!</v>
      </c>
      <c r="R19" s="63" t="e">
        <v>#VALUE!</v>
      </c>
      <c r="S19" s="63" t="e">
        <v>#VALUE!</v>
      </c>
      <c r="T19" s="63" t="e">
        <v>#VALUE!</v>
      </c>
      <c r="U19" s="63" t="e">
        <v>#VALUE!</v>
      </c>
      <c r="V19" s="63" t="e">
        <v>#VALUE!</v>
      </c>
      <c r="W19" s="63" t="e">
        <v>#VALUE!</v>
      </c>
      <c r="X19" s="63" t="e">
        <v>#VALUE!</v>
      </c>
      <c r="Y19" s="63" t="e">
        <v>#VALUE!</v>
      </c>
      <c r="Z19" s="63" t="e">
        <v>#VALUE!</v>
      </c>
      <c r="AA19" s="63">
        <v>0.20258620689655199</v>
      </c>
      <c r="AB19" s="63">
        <v>0.198245614035088</v>
      </c>
      <c r="AC19" s="63">
        <v>0.18069452619187801</v>
      </c>
      <c r="AD19" s="63">
        <v>0.23611997447351599</v>
      </c>
      <c r="AE19" s="63">
        <v>0.18026905829596401</v>
      </c>
      <c r="AF19" s="63">
        <v>0.11907327586206901</v>
      </c>
      <c r="AG19" s="63">
        <v>0.13508771929824601</v>
      </c>
      <c r="AH19" s="63">
        <v>0.13243084167157201</v>
      </c>
      <c r="AI19" s="63">
        <v>0.11167836630504099</v>
      </c>
      <c r="AJ19" s="63">
        <v>5.9192825112107599E-2</v>
      </c>
      <c r="AK19" s="63" t="e">
        <v>#VALUE!</v>
      </c>
      <c r="AL19" s="63" t="e">
        <v>#VALUE!</v>
      </c>
      <c r="AM19" s="63" t="e">
        <v>#VALUE!</v>
      </c>
      <c r="AN19" s="63" t="e">
        <v>#VALUE!</v>
      </c>
      <c r="AO19" s="63" t="e">
        <v>#VALUE!</v>
      </c>
      <c r="AP19" s="63">
        <v>4.0948275862068999E-2</v>
      </c>
      <c r="AQ19" s="63">
        <v>4.9122807017543901E-2</v>
      </c>
      <c r="AR19" s="63">
        <v>4.8263684520306098E-2</v>
      </c>
      <c r="AS19" s="63">
        <v>4.0842373962986601E-2</v>
      </c>
      <c r="AT19" s="63">
        <v>2.0627802690583001E-2</v>
      </c>
      <c r="AU19" s="63">
        <v>7.5431034482758598E-3</v>
      </c>
      <c r="AV19" s="63">
        <v>1.1695906432748499E-2</v>
      </c>
      <c r="AW19" s="63">
        <v>6.4743967039435002E-3</v>
      </c>
      <c r="AX19" s="63">
        <v>7.0197830248883196E-3</v>
      </c>
      <c r="AY19" s="63" t="e">
        <v>#VALUE!</v>
      </c>
      <c r="AZ19" s="63">
        <v>1.7780172413793101E-2</v>
      </c>
      <c r="BA19" s="63">
        <v>2.2222222222222199E-2</v>
      </c>
      <c r="BB19" s="63">
        <v>1.6480282519128898E-2</v>
      </c>
      <c r="BC19" s="63">
        <v>2.0421186981493301E-2</v>
      </c>
      <c r="BD19" s="63" t="e">
        <v>#VALUE!</v>
      </c>
      <c r="BE19" s="63">
        <v>2.42456896551724E-2</v>
      </c>
      <c r="BF19" s="63">
        <v>2.8070175438596499E-2</v>
      </c>
      <c r="BG19" s="63">
        <v>2.0011771630370798E-2</v>
      </c>
      <c r="BH19" s="63">
        <v>1.8506700701978299E-2</v>
      </c>
      <c r="BI19" s="63">
        <v>8.9686098654708502E-3</v>
      </c>
      <c r="BJ19" s="63" t="e">
        <v>#VALUE!</v>
      </c>
      <c r="BK19" s="63" t="e">
        <v>#VALUE!</v>
      </c>
      <c r="BL19" s="63" t="e">
        <v>#VALUE!</v>
      </c>
      <c r="BM19" s="63" t="e">
        <v>#VALUE!</v>
      </c>
      <c r="BN19" s="63" t="e">
        <v>#VALUE!</v>
      </c>
      <c r="BO19" s="63" t="e">
        <v>#VALUE!</v>
      </c>
      <c r="BP19" s="63" t="e">
        <v>#VALUE!</v>
      </c>
      <c r="BQ19" s="63" t="e">
        <v>#VALUE!</v>
      </c>
      <c r="BR19" s="63" t="e">
        <v>#VALUE!</v>
      </c>
      <c r="BS19" s="63" t="e">
        <v>#VALUE!</v>
      </c>
      <c r="BT19" s="63">
        <v>1.72413793103448E-2</v>
      </c>
      <c r="BU19" s="63">
        <v>1.05263157894737E-2</v>
      </c>
      <c r="BV19" s="63">
        <v>9.4173042966450796E-3</v>
      </c>
      <c r="BW19" s="63">
        <v>6.3816209317166597E-3</v>
      </c>
      <c r="BX19" s="63" t="e">
        <v>#VALUE!</v>
      </c>
      <c r="BY19" s="63" t="e">
        <v>#VALUE!</v>
      </c>
      <c r="BZ19" s="63" t="e">
        <v>#VALUE!</v>
      </c>
      <c r="CA19" s="63" t="e">
        <v>#VALUE!</v>
      </c>
      <c r="CB19" s="63" t="e">
        <v>#VALUE!</v>
      </c>
      <c r="CC19" s="63" t="e">
        <v>#VALUE!</v>
      </c>
      <c r="CD19" s="63" t="e">
        <v>#VALUE!</v>
      </c>
      <c r="CE19" s="63" t="e">
        <v>#VALUE!</v>
      </c>
      <c r="CF19" s="63" t="e">
        <v>#VALUE!</v>
      </c>
      <c r="CG19" s="63" t="e">
        <v>#VALUE!</v>
      </c>
      <c r="CH19" s="63" t="e">
        <v>#VALUE!</v>
      </c>
      <c r="CI19" s="63" t="e">
        <v>#VALUE!</v>
      </c>
      <c r="CJ19" s="63" t="e">
        <v>#VALUE!</v>
      </c>
      <c r="CK19" s="63" t="e">
        <v>#VALUE!</v>
      </c>
      <c r="CL19" s="63" t="e">
        <v>#VALUE!</v>
      </c>
      <c r="CM19" s="63" t="e">
        <v>#VALUE!</v>
      </c>
      <c r="CN19" s="63" t="e">
        <v>#VALUE!</v>
      </c>
      <c r="CO19" s="63" t="e">
        <v>#VALUE!</v>
      </c>
      <c r="CP19" s="63" t="e">
        <v>#VALUE!</v>
      </c>
      <c r="CQ19" s="63" t="e">
        <v>#VALUE!</v>
      </c>
      <c r="CR19" s="63" t="e">
        <v>#VALUE!</v>
      </c>
      <c r="CS19" s="63">
        <v>2.1551724137931001E-2</v>
      </c>
      <c r="CT19" s="63">
        <v>2.5730994152046799E-2</v>
      </c>
      <c r="CU19" s="63">
        <v>3.9434961742201298E-2</v>
      </c>
      <c r="CV19" s="63">
        <v>2.2973835354179999E-2</v>
      </c>
      <c r="CW19" s="63">
        <v>1.79372197309417E-2</v>
      </c>
      <c r="CX19" s="63">
        <v>0.71551724137931005</v>
      </c>
      <c r="CY19" s="63">
        <v>0.73040935672514595</v>
      </c>
      <c r="CZ19" s="63">
        <v>0.72160094173042999</v>
      </c>
      <c r="DA19" s="63">
        <v>0.72303765156349697</v>
      </c>
      <c r="DB19" s="63">
        <v>0.67085201793722005</v>
      </c>
      <c r="DC19" s="63">
        <v>4.84913793103448E-2</v>
      </c>
      <c r="DD19" s="63">
        <v>6.14035087719298E-2</v>
      </c>
      <c r="DE19" s="63">
        <v>5.4738081224249599E-2</v>
      </c>
      <c r="DF19" s="63">
        <v>4.85003190810466E-2</v>
      </c>
      <c r="DG19" s="63">
        <v>2.6008968609865499E-2</v>
      </c>
      <c r="DH19" s="63">
        <v>7.2198275862069006E-2</v>
      </c>
      <c r="DI19" s="63">
        <v>8.0116959064327503E-2</v>
      </c>
      <c r="DJ19" s="63">
        <v>8.1224249558563902E-2</v>
      </c>
      <c r="DK19" s="63">
        <v>6.7007019783024896E-2</v>
      </c>
      <c r="DL19" s="63">
        <v>3.3183856502242197E-2</v>
      </c>
    </row>
    <row r="20" spans="1:116" x14ac:dyDescent="0.3">
      <c r="A20" s="65" t="s">
        <v>37</v>
      </c>
      <c r="B20" s="63">
        <v>0.57754800590841904</v>
      </c>
      <c r="C20" s="63">
        <v>0.65059347181008897</v>
      </c>
      <c r="D20" s="63">
        <v>0.60214231063504198</v>
      </c>
      <c r="E20" s="63">
        <v>0.58313444709626105</v>
      </c>
      <c r="F20" s="63">
        <v>0.52182539682539697</v>
      </c>
      <c r="G20" s="63">
        <v>0.28581979320531797</v>
      </c>
      <c r="H20" s="63">
        <v>0.280415430267062</v>
      </c>
      <c r="I20" s="63">
        <v>0.28003060443764299</v>
      </c>
      <c r="J20" s="63">
        <v>0.27048528241845698</v>
      </c>
      <c r="K20" s="63">
        <v>0.25198412698412698</v>
      </c>
      <c r="L20" s="63">
        <v>9.4534711964549503E-2</v>
      </c>
      <c r="M20" s="63">
        <v>9.1246290801186902E-2</v>
      </c>
      <c r="N20" s="63">
        <v>7.6511094108645705E-2</v>
      </c>
      <c r="O20" s="63">
        <v>4.2959427207637201E-2</v>
      </c>
      <c r="P20" s="63">
        <v>4.2658730158730201E-2</v>
      </c>
      <c r="Q20" s="63" t="e">
        <v>#VALUE!</v>
      </c>
      <c r="R20" s="63" t="e">
        <v>#VALUE!</v>
      </c>
      <c r="S20" s="63" t="e">
        <v>#VALUE!</v>
      </c>
      <c r="T20" s="63" t="e">
        <v>#VALUE!</v>
      </c>
      <c r="U20" s="63" t="e">
        <v>#VALUE!</v>
      </c>
      <c r="V20" s="63" t="e">
        <v>#VALUE!</v>
      </c>
      <c r="W20" s="63" t="e">
        <v>#VALUE!</v>
      </c>
      <c r="X20" s="63" t="e">
        <v>#VALUE!</v>
      </c>
      <c r="Y20" s="63" t="e">
        <v>#VALUE!</v>
      </c>
      <c r="Z20" s="63" t="e">
        <v>#VALUE!</v>
      </c>
      <c r="AA20" s="63">
        <v>0.225258493353028</v>
      </c>
      <c r="AB20" s="63">
        <v>0.223293768545994</v>
      </c>
      <c r="AC20" s="63">
        <v>0.22264728385615901</v>
      </c>
      <c r="AD20" s="63">
        <v>0.18854415274462999</v>
      </c>
      <c r="AE20" s="63">
        <v>0.16170634920634899</v>
      </c>
      <c r="AF20" s="63">
        <v>0.148449039881832</v>
      </c>
      <c r="AG20" s="63">
        <v>0.140949554896142</v>
      </c>
      <c r="AH20" s="63">
        <v>0.114001530221882</v>
      </c>
      <c r="AI20" s="63">
        <v>9.1487669053301496E-2</v>
      </c>
      <c r="AJ20" s="63">
        <v>5.95238095238095E-2</v>
      </c>
      <c r="AK20" s="63" t="e">
        <v>#VALUE!</v>
      </c>
      <c r="AL20" s="63" t="e">
        <v>#VALUE!</v>
      </c>
      <c r="AM20" s="63" t="e">
        <v>#VALUE!</v>
      </c>
      <c r="AN20" s="63" t="e">
        <v>#VALUE!</v>
      </c>
      <c r="AO20" s="63" t="e">
        <v>#VALUE!</v>
      </c>
      <c r="AP20" s="63">
        <v>7.0901033973412103E-2</v>
      </c>
      <c r="AQ20" s="63">
        <v>6.6023738872403606E-2</v>
      </c>
      <c r="AR20" s="63">
        <v>5.5087987758224898E-2</v>
      </c>
      <c r="AS20" s="63">
        <v>5.8074781225139198E-2</v>
      </c>
      <c r="AT20" s="63">
        <v>2.3809523809523801E-2</v>
      </c>
      <c r="AU20" s="63" t="e">
        <v>#VALUE!</v>
      </c>
      <c r="AV20" s="63" t="e">
        <v>#VALUE!</v>
      </c>
      <c r="AW20" s="63" t="e">
        <v>#VALUE!</v>
      </c>
      <c r="AX20" s="63" t="e">
        <v>#VALUE!</v>
      </c>
      <c r="AY20" s="63" t="e">
        <v>#VALUE!</v>
      </c>
      <c r="AZ20" s="63">
        <v>3.2496307237813903E-2</v>
      </c>
      <c r="BA20" s="63">
        <v>3.7833827893175097E-2</v>
      </c>
      <c r="BB20" s="63">
        <v>4.8201989288446802E-2</v>
      </c>
      <c r="BC20" s="63">
        <v>2.30708035003978E-2</v>
      </c>
      <c r="BD20" s="63">
        <v>2.6785714285714302E-2</v>
      </c>
      <c r="BE20" s="63">
        <v>1.40324963072378E-2</v>
      </c>
      <c r="BF20" s="63">
        <v>1.26112759643917E-2</v>
      </c>
      <c r="BG20" s="63">
        <v>1.07115531752104E-2</v>
      </c>
      <c r="BH20" s="63" t="e">
        <v>#VALUE!</v>
      </c>
      <c r="BI20" s="63" t="e">
        <v>#VALUE!</v>
      </c>
      <c r="BJ20" s="63" t="e">
        <v>#VALUE!</v>
      </c>
      <c r="BK20" s="63" t="e">
        <v>#VALUE!</v>
      </c>
      <c r="BL20" s="63" t="e">
        <v>#VALUE!</v>
      </c>
      <c r="BM20" s="63" t="e">
        <v>#VALUE!</v>
      </c>
      <c r="BN20" s="63" t="e">
        <v>#VALUE!</v>
      </c>
      <c r="BO20" s="63" t="e">
        <v>#VALUE!</v>
      </c>
      <c r="BP20" s="63" t="e">
        <v>#VALUE!</v>
      </c>
      <c r="BQ20" s="63" t="e">
        <v>#VALUE!</v>
      </c>
      <c r="BR20" s="63" t="e">
        <v>#VALUE!</v>
      </c>
      <c r="BS20" s="63" t="e">
        <v>#VALUE!</v>
      </c>
      <c r="BT20" s="63" t="e">
        <v>#VALUE!</v>
      </c>
      <c r="BU20" s="63" t="e">
        <v>#VALUE!</v>
      </c>
      <c r="BV20" s="63" t="e">
        <v>#VALUE!</v>
      </c>
      <c r="BW20" s="63" t="e">
        <v>#VALUE!</v>
      </c>
      <c r="BX20" s="63" t="e">
        <v>#VALUE!</v>
      </c>
      <c r="BY20" s="63" t="e">
        <v>#VALUE!</v>
      </c>
      <c r="BZ20" s="63" t="e">
        <v>#VALUE!</v>
      </c>
      <c r="CA20" s="63" t="e">
        <v>#VALUE!</v>
      </c>
      <c r="CB20" s="63" t="e">
        <v>#VALUE!</v>
      </c>
      <c r="CC20" s="63" t="e">
        <v>#VALUE!</v>
      </c>
      <c r="CD20" s="63" t="e">
        <v>#VALUE!</v>
      </c>
      <c r="CE20" s="63" t="e">
        <v>#VALUE!</v>
      </c>
      <c r="CF20" s="63" t="e">
        <v>#VALUE!</v>
      </c>
      <c r="CG20" s="63" t="e">
        <v>#VALUE!</v>
      </c>
      <c r="CH20" s="63" t="e">
        <v>#VALUE!</v>
      </c>
      <c r="CI20" s="63" t="e">
        <v>#VALUE!</v>
      </c>
      <c r="CJ20" s="63" t="e">
        <v>#VALUE!</v>
      </c>
      <c r="CK20" s="63" t="e">
        <v>#VALUE!</v>
      </c>
      <c r="CL20" s="63" t="e">
        <v>#VALUE!</v>
      </c>
      <c r="CM20" s="63" t="e">
        <v>#VALUE!</v>
      </c>
      <c r="CN20" s="63" t="e">
        <v>#VALUE!</v>
      </c>
      <c r="CO20" s="63" t="e">
        <v>#VALUE!</v>
      </c>
      <c r="CP20" s="63" t="e">
        <v>#VALUE!</v>
      </c>
      <c r="CQ20" s="63" t="e">
        <v>#VALUE!</v>
      </c>
      <c r="CR20" s="63" t="e">
        <v>#VALUE!</v>
      </c>
      <c r="CS20" s="63">
        <v>3.6927621861152102E-2</v>
      </c>
      <c r="CT20" s="63">
        <v>2.8189910979228499E-2</v>
      </c>
      <c r="CU20" s="63" t="e">
        <v>#VALUE!</v>
      </c>
      <c r="CV20" s="63" t="e">
        <v>#VALUE!</v>
      </c>
      <c r="CW20" s="63" t="e">
        <v>#VALUE!</v>
      </c>
      <c r="CX20" s="63">
        <v>0.64697193500738504</v>
      </c>
      <c r="CY20" s="63">
        <v>0.69807121661721105</v>
      </c>
      <c r="CZ20" s="63">
        <v>0.64498852333588397</v>
      </c>
      <c r="DA20" s="63">
        <v>0.65155131264916499</v>
      </c>
      <c r="DB20" s="63">
        <v>0.60416666666666696</v>
      </c>
      <c r="DC20" s="63">
        <v>7.2378138847858195E-2</v>
      </c>
      <c r="DD20" s="63">
        <v>6.9732937685459906E-2</v>
      </c>
      <c r="DE20" s="63">
        <v>5.6618209640397897E-2</v>
      </c>
      <c r="DF20" s="63">
        <v>6.0461416070008003E-2</v>
      </c>
      <c r="DG20" s="63">
        <v>2.3809523809523801E-2</v>
      </c>
      <c r="DH20" s="63">
        <v>7.8286558345642507E-2</v>
      </c>
      <c r="DI20" s="63">
        <v>7.7893175074184001E-2</v>
      </c>
      <c r="DJ20" s="63">
        <v>5.81484315225708E-2</v>
      </c>
      <c r="DK20" s="63">
        <v>3.10262529832936E-2</v>
      </c>
      <c r="DL20" s="63">
        <v>3.5714285714285698E-2</v>
      </c>
    </row>
    <row r="21" spans="1:116" x14ac:dyDescent="0.3">
      <c r="A21" s="63" t="s">
        <v>38</v>
      </c>
      <c r="B21" s="63">
        <v>0.52209781968179103</v>
      </c>
      <c r="C21" s="63">
        <v>0.678271308523409</v>
      </c>
      <c r="D21" s="63">
        <v>0.62682038834951503</v>
      </c>
      <c r="E21" s="63">
        <v>0.63275434243176198</v>
      </c>
      <c r="F21" s="63">
        <v>0.63140495867768598</v>
      </c>
      <c r="G21" s="63">
        <v>0.24867413081909301</v>
      </c>
      <c r="H21" s="63">
        <v>0.25270108043217299</v>
      </c>
      <c r="I21" s="63">
        <v>0.24575242718446599</v>
      </c>
      <c r="J21" s="63">
        <v>0.209677419354839</v>
      </c>
      <c r="K21" s="63">
        <v>0.20165289256198299</v>
      </c>
      <c r="L21" s="63">
        <v>0.13081909251620499</v>
      </c>
      <c r="M21" s="63">
        <v>0.102641056422569</v>
      </c>
      <c r="N21" s="63">
        <v>7.40291262135922E-2</v>
      </c>
      <c r="O21" s="63">
        <v>5.52109181141439E-2</v>
      </c>
      <c r="P21" s="63">
        <v>3.1404958677686001E-2</v>
      </c>
      <c r="Q21" s="63" t="e">
        <v>#VALUE!</v>
      </c>
      <c r="R21" s="63" t="e">
        <v>#VALUE!</v>
      </c>
      <c r="S21" s="63" t="e">
        <v>#VALUE!</v>
      </c>
      <c r="T21" s="63" t="e">
        <v>#VALUE!</v>
      </c>
      <c r="U21" s="63" t="e">
        <v>#VALUE!</v>
      </c>
      <c r="V21" s="63">
        <v>5.8927519151443699E-3</v>
      </c>
      <c r="W21" s="63" t="e">
        <v>#VALUE!</v>
      </c>
      <c r="X21" s="63" t="e">
        <v>#VALUE!</v>
      </c>
      <c r="Y21" s="63" t="e">
        <v>#VALUE!</v>
      </c>
      <c r="Z21" s="63" t="e">
        <v>#VALUE!</v>
      </c>
      <c r="AA21" s="63">
        <v>0.236299351797289</v>
      </c>
      <c r="AB21" s="63">
        <v>0.223889555822329</v>
      </c>
      <c r="AC21" s="63">
        <v>0.18446601941747601</v>
      </c>
      <c r="AD21" s="63">
        <v>0.16004962779156301</v>
      </c>
      <c r="AE21" s="63">
        <v>0.13305785123966901</v>
      </c>
      <c r="AF21" s="63">
        <v>0.18149675898644699</v>
      </c>
      <c r="AG21" s="63">
        <v>0.17226890756302499</v>
      </c>
      <c r="AH21" s="63">
        <v>0.13288834951456299</v>
      </c>
      <c r="AI21" s="63">
        <v>0.11786600496277901</v>
      </c>
      <c r="AJ21" s="63">
        <v>5.5371900826446302E-2</v>
      </c>
      <c r="AK21" s="63">
        <v>9.4284030642310009E-3</v>
      </c>
      <c r="AL21" s="63" t="e">
        <v>#VALUE!</v>
      </c>
      <c r="AM21" s="63" t="e">
        <v>#VALUE!</v>
      </c>
      <c r="AN21" s="63" t="e">
        <v>#VALUE!</v>
      </c>
      <c r="AO21" s="63" t="e">
        <v>#VALUE!</v>
      </c>
      <c r="AP21" s="63">
        <v>8.2498526812021203E-2</v>
      </c>
      <c r="AQ21" s="63">
        <v>7.3229291716686698E-2</v>
      </c>
      <c r="AR21" s="63">
        <v>5.9466019417475702E-2</v>
      </c>
      <c r="AS21" s="63">
        <v>5.02481389578164E-2</v>
      </c>
      <c r="AT21" s="63">
        <v>2.14876033057851E-2</v>
      </c>
      <c r="AU21" s="63" t="e">
        <v>#VALUE!</v>
      </c>
      <c r="AV21" s="63">
        <v>6.60264105642257E-3</v>
      </c>
      <c r="AW21" s="63">
        <v>7.2815533980582501E-3</v>
      </c>
      <c r="AX21" s="63" t="e">
        <v>#VALUE!</v>
      </c>
      <c r="AY21" s="63" t="e">
        <v>#VALUE!</v>
      </c>
      <c r="AZ21" s="63">
        <v>1.47318797878609E-2</v>
      </c>
      <c r="BA21" s="63">
        <v>1.14045618247299E-2</v>
      </c>
      <c r="BB21" s="63">
        <v>7.8883495145631102E-3</v>
      </c>
      <c r="BC21" s="63" t="e">
        <v>#VALUE!</v>
      </c>
      <c r="BD21" s="63" t="e">
        <v>#VALUE!</v>
      </c>
      <c r="BE21" s="63">
        <v>1.41426045963465E-2</v>
      </c>
      <c r="BF21" s="63">
        <v>1.2004801920768301E-2</v>
      </c>
      <c r="BG21" s="63">
        <v>9.1019417475728098E-3</v>
      </c>
      <c r="BH21" s="63">
        <v>1.1166253101737E-2</v>
      </c>
      <c r="BI21" s="63" t="e">
        <v>#VALUE!</v>
      </c>
      <c r="BJ21" s="63" t="e">
        <v>#VALUE!</v>
      </c>
      <c r="BK21" s="63" t="e">
        <v>#VALUE!</v>
      </c>
      <c r="BL21" s="63" t="e">
        <v>#VALUE!</v>
      </c>
      <c r="BM21" s="63" t="e">
        <v>#VALUE!</v>
      </c>
      <c r="BN21" s="63" t="e">
        <v>#VALUE!</v>
      </c>
      <c r="BO21" s="63">
        <v>5.8927519151443699E-3</v>
      </c>
      <c r="BP21" s="63" t="e">
        <v>#VALUE!</v>
      </c>
      <c r="BQ21" s="63" t="e">
        <v>#VALUE!</v>
      </c>
      <c r="BR21" s="63" t="e">
        <v>#VALUE!</v>
      </c>
      <c r="BS21" s="63" t="e">
        <v>#VALUE!</v>
      </c>
      <c r="BT21" s="63" t="e">
        <v>#VALUE!</v>
      </c>
      <c r="BU21" s="63" t="e">
        <v>#VALUE!</v>
      </c>
      <c r="BV21" s="63" t="e">
        <v>#VALUE!</v>
      </c>
      <c r="BW21" s="63" t="e">
        <v>#VALUE!</v>
      </c>
      <c r="BX21" s="63" t="e">
        <v>#VALUE!</v>
      </c>
      <c r="BY21" s="63" t="e">
        <v>#VALUE!</v>
      </c>
      <c r="BZ21" s="63" t="e">
        <v>#VALUE!</v>
      </c>
      <c r="CA21" s="63" t="e">
        <v>#VALUE!</v>
      </c>
      <c r="CB21" s="63" t="e">
        <v>#VALUE!</v>
      </c>
      <c r="CC21" s="63" t="e">
        <v>#VALUE!</v>
      </c>
      <c r="CD21" s="63">
        <v>2.1213906894519699E-2</v>
      </c>
      <c r="CE21" s="63">
        <v>1.5006002400960399E-2</v>
      </c>
      <c r="CF21" s="63" t="e">
        <v>#VALUE!</v>
      </c>
      <c r="CG21" s="63">
        <v>1.17866004962779E-2</v>
      </c>
      <c r="CH21" s="63" t="e">
        <v>#VALUE!</v>
      </c>
      <c r="CI21" s="63" t="e">
        <v>#VALUE!</v>
      </c>
      <c r="CJ21" s="63" t="e">
        <v>#VALUE!</v>
      </c>
      <c r="CK21" s="63" t="e">
        <v>#VALUE!</v>
      </c>
      <c r="CL21" s="63" t="e">
        <v>#VALUE!</v>
      </c>
      <c r="CM21" s="63" t="e">
        <v>#VALUE!</v>
      </c>
      <c r="CN21" s="63" t="e">
        <v>#VALUE!</v>
      </c>
      <c r="CO21" s="63" t="e">
        <v>#VALUE!</v>
      </c>
      <c r="CP21" s="63" t="e">
        <v>#VALUE!</v>
      </c>
      <c r="CQ21" s="63" t="e">
        <v>#VALUE!</v>
      </c>
      <c r="CR21" s="63" t="e">
        <v>#VALUE!</v>
      </c>
      <c r="CS21" s="63">
        <v>7.6016499705362395E-2</v>
      </c>
      <c r="CT21" s="63">
        <v>8.5234093637455002E-2</v>
      </c>
      <c r="CU21" s="63">
        <v>5.6432038834951501E-2</v>
      </c>
      <c r="CV21" s="63">
        <v>5.1488833746898298E-2</v>
      </c>
      <c r="CW21" s="63">
        <v>2.7272727272727299E-2</v>
      </c>
      <c r="CX21" s="63">
        <v>0.73659398939304699</v>
      </c>
      <c r="CY21" s="63">
        <v>0.84393757503001199</v>
      </c>
      <c r="CZ21" s="63">
        <v>0.83313106796116498</v>
      </c>
      <c r="DA21" s="63">
        <v>0.83126550868486304</v>
      </c>
      <c r="DB21" s="63">
        <v>0.81322314049586797</v>
      </c>
      <c r="DC21" s="63">
        <v>0.10665880966411299</v>
      </c>
      <c r="DD21" s="63">
        <v>9.3637454981992801E-2</v>
      </c>
      <c r="DE21" s="63">
        <v>7.1601941747572798E-2</v>
      </c>
      <c r="DF21" s="63">
        <v>6.3275434243176207E-2</v>
      </c>
      <c r="DG21" s="63">
        <v>2.4793388429752101E-2</v>
      </c>
      <c r="DH21" s="63">
        <v>0.113140836770772</v>
      </c>
      <c r="DI21" s="63">
        <v>0.11164465786314499</v>
      </c>
      <c r="DJ21" s="63">
        <v>7.8276699029126207E-2</v>
      </c>
      <c r="DK21" s="63">
        <v>7.1960297766749406E-2</v>
      </c>
      <c r="DL21" s="63">
        <v>3.8016528925619797E-2</v>
      </c>
    </row>
    <row r="22" spans="1:116" x14ac:dyDescent="0.3">
      <c r="A22" s="63" t="s">
        <v>39</v>
      </c>
      <c r="B22" s="63">
        <v>0.73294117647058799</v>
      </c>
      <c r="C22" s="63">
        <v>0.74722486520773901</v>
      </c>
      <c r="D22" s="63">
        <v>0.78893058161350804</v>
      </c>
      <c r="E22" s="63">
        <v>0.81301078783916303</v>
      </c>
      <c r="F22" s="63">
        <v>0.78625314333612695</v>
      </c>
      <c r="G22" s="63">
        <v>0.247058823529412</v>
      </c>
      <c r="H22" s="63">
        <v>0.27053599746273399</v>
      </c>
      <c r="I22" s="63">
        <v>0.24546591619762401</v>
      </c>
      <c r="J22" s="63">
        <v>0.28244524354364198</v>
      </c>
      <c r="K22" s="63">
        <v>0.24476110645431701</v>
      </c>
      <c r="L22" s="63">
        <v>0.14352941176470599</v>
      </c>
      <c r="M22" s="63">
        <v>0.10688233428480801</v>
      </c>
      <c r="N22" s="63">
        <v>7.9424640400250199E-2</v>
      </c>
      <c r="O22" s="63">
        <v>5.5573716900947999E-2</v>
      </c>
      <c r="P22" s="63">
        <v>3.8139145012573303E-2</v>
      </c>
      <c r="Q22" s="63" t="e">
        <v>#VALUE!</v>
      </c>
      <c r="R22" s="63" t="e">
        <v>#VALUE!</v>
      </c>
      <c r="S22" s="63" t="e">
        <v>#VALUE!</v>
      </c>
      <c r="T22" s="63" t="e">
        <v>#VALUE!</v>
      </c>
      <c r="U22" s="63" t="e">
        <v>#VALUE!</v>
      </c>
      <c r="V22" s="63">
        <v>4.1176470588235297E-3</v>
      </c>
      <c r="W22" s="63">
        <v>4.7573739295908701E-3</v>
      </c>
      <c r="X22" s="63" t="e">
        <v>#VALUE!</v>
      </c>
      <c r="Y22" s="63">
        <v>4.2497548218372004E-3</v>
      </c>
      <c r="Z22" s="63" t="e">
        <v>#VALUE!</v>
      </c>
      <c r="AA22" s="63">
        <v>0.161470588235294</v>
      </c>
      <c r="AB22" s="63">
        <v>0.13923247700602601</v>
      </c>
      <c r="AC22" s="63">
        <v>0.108505315822389</v>
      </c>
      <c r="AD22" s="63">
        <v>0.11735861392612</v>
      </c>
      <c r="AE22" s="63">
        <v>8.5917854149203707E-2</v>
      </c>
      <c r="AF22" s="63">
        <v>0.123529411764706</v>
      </c>
      <c r="AG22" s="63">
        <v>0.11544560735807199</v>
      </c>
      <c r="AH22" s="63">
        <v>0.120387742338962</v>
      </c>
      <c r="AI22" s="63">
        <v>9.9051977770513194E-2</v>
      </c>
      <c r="AJ22" s="63">
        <v>6.7057837384744301E-2</v>
      </c>
      <c r="AK22" s="63">
        <v>2.94117647058824E-3</v>
      </c>
      <c r="AL22" s="63" t="e">
        <v>#VALUE!</v>
      </c>
      <c r="AM22" s="63">
        <v>3.7523452157598499E-3</v>
      </c>
      <c r="AN22" s="63">
        <v>3.5959463877084001E-3</v>
      </c>
      <c r="AO22" s="63" t="e">
        <v>#VALUE!</v>
      </c>
      <c r="AP22" s="63">
        <v>8.14705882352941E-2</v>
      </c>
      <c r="AQ22" s="63">
        <v>8.0241040279099299E-2</v>
      </c>
      <c r="AR22" s="63">
        <v>8.0050031269543506E-2</v>
      </c>
      <c r="AS22" s="63">
        <v>7.0611310885910397E-2</v>
      </c>
      <c r="AT22" s="63">
        <v>4.5683151718357101E-2</v>
      </c>
      <c r="AU22" s="63">
        <v>4.7058823529411804E-3</v>
      </c>
      <c r="AV22" s="63" t="e">
        <v>#VALUE!</v>
      </c>
      <c r="AW22" s="63" t="e">
        <v>#VALUE!</v>
      </c>
      <c r="AX22" s="63" t="e">
        <v>#VALUE!</v>
      </c>
      <c r="AY22" s="63" t="e">
        <v>#VALUE!</v>
      </c>
      <c r="AZ22" s="63">
        <v>2.0588235294117602E-2</v>
      </c>
      <c r="BA22" s="63">
        <v>2.15667618141453E-2</v>
      </c>
      <c r="BB22" s="63">
        <v>2.0012507817385901E-2</v>
      </c>
      <c r="BC22" s="63">
        <v>1.40568813337692E-2</v>
      </c>
      <c r="BD22" s="63">
        <v>1.0896898575021E-2</v>
      </c>
      <c r="BE22" s="63">
        <v>1.67647058823529E-2</v>
      </c>
      <c r="BF22" s="63">
        <v>1.04662226450999E-2</v>
      </c>
      <c r="BG22" s="63">
        <v>1.6885553470919301E-2</v>
      </c>
      <c r="BH22" s="63">
        <v>7.8457012095455997E-3</v>
      </c>
      <c r="BI22" s="63">
        <v>6.7057837384744299E-3</v>
      </c>
      <c r="BJ22" s="63">
        <v>3.5294117647058799E-3</v>
      </c>
      <c r="BK22" s="63" t="e">
        <v>#VALUE!</v>
      </c>
      <c r="BL22" s="63">
        <v>3.7523452157598499E-3</v>
      </c>
      <c r="BM22" s="63" t="e">
        <v>#VALUE!</v>
      </c>
      <c r="BN22" s="63" t="e">
        <v>#VALUE!</v>
      </c>
      <c r="BO22" s="63" t="e">
        <v>#VALUE!</v>
      </c>
      <c r="BP22" s="63" t="e">
        <v>#VALUE!</v>
      </c>
      <c r="BQ22" s="63" t="e">
        <v>#VALUE!</v>
      </c>
      <c r="BR22" s="63" t="e">
        <v>#VALUE!</v>
      </c>
      <c r="BS22" s="63" t="e">
        <v>#VALUE!</v>
      </c>
      <c r="BT22" s="63" t="e">
        <v>#VALUE!</v>
      </c>
      <c r="BU22" s="63" t="e">
        <v>#VALUE!</v>
      </c>
      <c r="BV22" s="63" t="e">
        <v>#VALUE!</v>
      </c>
      <c r="BW22" s="63" t="e">
        <v>#VALUE!</v>
      </c>
      <c r="BX22" s="63" t="e">
        <v>#VALUE!</v>
      </c>
      <c r="BY22" s="63" t="e">
        <v>#VALUE!</v>
      </c>
      <c r="BZ22" s="63" t="e">
        <v>#VALUE!</v>
      </c>
      <c r="CA22" s="63" t="e">
        <v>#VALUE!</v>
      </c>
      <c r="CB22" s="63" t="e">
        <v>#VALUE!</v>
      </c>
      <c r="CC22" s="63" t="e">
        <v>#VALUE!</v>
      </c>
      <c r="CD22" s="63">
        <v>2.94117647058824E-3</v>
      </c>
      <c r="CE22" s="63" t="e">
        <v>#VALUE!</v>
      </c>
      <c r="CF22" s="63" t="e">
        <v>#VALUE!</v>
      </c>
      <c r="CG22" s="63" t="e">
        <v>#VALUE!</v>
      </c>
      <c r="CH22" s="63" t="e">
        <v>#VALUE!</v>
      </c>
      <c r="CI22" s="63" t="e">
        <v>#VALUE!</v>
      </c>
      <c r="CJ22" s="63" t="e">
        <v>#VALUE!</v>
      </c>
      <c r="CK22" s="63" t="e">
        <v>#VALUE!</v>
      </c>
      <c r="CL22" s="63" t="e">
        <v>#VALUE!</v>
      </c>
      <c r="CM22" s="63" t="e">
        <v>#VALUE!</v>
      </c>
      <c r="CN22" s="63" t="e">
        <v>#VALUE!</v>
      </c>
      <c r="CO22" s="63" t="e">
        <v>#VALUE!</v>
      </c>
      <c r="CP22" s="63" t="e">
        <v>#VALUE!</v>
      </c>
      <c r="CQ22" s="63" t="e">
        <v>#VALUE!</v>
      </c>
      <c r="CR22" s="63" t="e">
        <v>#VALUE!</v>
      </c>
      <c r="CS22" s="63" t="e">
        <v>#VALUE!</v>
      </c>
      <c r="CT22" s="63" t="e">
        <v>#VALUE!</v>
      </c>
      <c r="CU22" s="63" t="e">
        <v>#VALUE!</v>
      </c>
      <c r="CV22" s="63" t="e">
        <v>#VALUE!</v>
      </c>
      <c r="CW22" s="63" t="e">
        <v>#VALUE!</v>
      </c>
      <c r="CX22" s="63">
        <v>0.79029411764705904</v>
      </c>
      <c r="CY22" s="63">
        <v>0.79511576276562002</v>
      </c>
      <c r="CZ22" s="63">
        <v>0.81957473420888005</v>
      </c>
      <c r="DA22" s="63">
        <v>0.83883622098725097</v>
      </c>
      <c r="DB22" s="63">
        <v>0.80637049455155096</v>
      </c>
      <c r="DC22" s="63">
        <v>8.8529411764705898E-2</v>
      </c>
      <c r="DD22" s="63">
        <v>8.4364097684744704E-2</v>
      </c>
      <c r="DE22" s="63">
        <v>8.4740462789243298E-2</v>
      </c>
      <c r="DF22" s="63">
        <v>7.3553448839489999E-2</v>
      </c>
      <c r="DG22" s="63">
        <v>4.6940486169320998E-2</v>
      </c>
      <c r="DH22" s="63">
        <v>3.8529411764705902E-2</v>
      </c>
      <c r="DI22" s="63">
        <v>3.3618775769108801E-2</v>
      </c>
      <c r="DJ22" s="63">
        <v>3.72107567229518E-2</v>
      </c>
      <c r="DK22" s="63">
        <v>2.6152337365152E-2</v>
      </c>
      <c r="DL22" s="63">
        <v>2.0536462699077999E-2</v>
      </c>
    </row>
    <row r="23" spans="1:116" x14ac:dyDescent="0.3">
      <c r="A23" s="63" t="s">
        <v>40</v>
      </c>
      <c r="B23" s="63">
        <v>0.74411764705882399</v>
      </c>
      <c r="C23" s="63">
        <v>0.76898222940226202</v>
      </c>
      <c r="D23" s="63">
        <v>0.816831683168317</v>
      </c>
      <c r="E23" s="63">
        <v>0.80163043478260898</v>
      </c>
      <c r="F23" s="63">
        <v>0.77130528586839298</v>
      </c>
      <c r="G23" s="63">
        <v>0.40441176470588203</v>
      </c>
      <c r="H23" s="63">
        <v>0.32390953150242302</v>
      </c>
      <c r="I23" s="63">
        <v>0.31765676567656798</v>
      </c>
      <c r="J23" s="63">
        <v>0.27536231884057999</v>
      </c>
      <c r="K23" s="63">
        <v>0.264293419633225</v>
      </c>
      <c r="L23" s="63">
        <v>8.5294117647058798E-2</v>
      </c>
      <c r="M23" s="63">
        <v>7.6736672051696306E-2</v>
      </c>
      <c r="N23" s="63">
        <v>7.0957095709570997E-2</v>
      </c>
      <c r="O23" s="63">
        <v>5.4347826086956499E-2</v>
      </c>
      <c r="P23" s="63">
        <v>4.0992448759439103E-2</v>
      </c>
      <c r="Q23" s="63" t="e">
        <v>#VALUE!</v>
      </c>
      <c r="R23" s="63" t="e">
        <v>#VALUE!</v>
      </c>
      <c r="S23" s="63" t="e">
        <v>#VALUE!</v>
      </c>
      <c r="T23" s="63" t="e">
        <v>#VALUE!</v>
      </c>
      <c r="U23" s="63" t="e">
        <v>#VALUE!</v>
      </c>
      <c r="V23" s="63">
        <v>1.1764705882352899E-2</v>
      </c>
      <c r="W23" s="63">
        <v>1.6962843295638099E-2</v>
      </c>
      <c r="X23" s="63">
        <v>1.32013201320132E-2</v>
      </c>
      <c r="Y23" s="63" t="e">
        <v>#VALUE!</v>
      </c>
      <c r="Z23" s="63" t="e">
        <v>#VALUE!</v>
      </c>
      <c r="AA23" s="63">
        <v>0.41838235294117598</v>
      </c>
      <c r="AB23" s="63">
        <v>0.3578352180937</v>
      </c>
      <c r="AC23" s="63">
        <v>0.34570957095709598</v>
      </c>
      <c r="AD23" s="63">
        <v>0.29710144927536197</v>
      </c>
      <c r="AE23" s="63">
        <v>0.28586839266450897</v>
      </c>
      <c r="AF23" s="63">
        <v>0.113970588235294</v>
      </c>
      <c r="AG23" s="63">
        <v>9.7738287560581602E-2</v>
      </c>
      <c r="AH23" s="63">
        <v>0.111386138613861</v>
      </c>
      <c r="AI23" s="63">
        <v>7.9710144927536197E-2</v>
      </c>
      <c r="AJ23" s="63">
        <v>3.6677454153182298E-2</v>
      </c>
      <c r="AK23" s="63" t="e">
        <v>#VALUE!</v>
      </c>
      <c r="AL23" s="63" t="e">
        <v>#VALUE!</v>
      </c>
      <c r="AM23" s="63" t="e">
        <v>#VALUE!</v>
      </c>
      <c r="AN23" s="63" t="e">
        <v>#VALUE!</v>
      </c>
      <c r="AO23" s="63" t="e">
        <v>#VALUE!</v>
      </c>
      <c r="AP23" s="63">
        <v>6.5441176470588197E-2</v>
      </c>
      <c r="AQ23" s="63">
        <v>5.8966074313408702E-2</v>
      </c>
      <c r="AR23" s="63">
        <v>7.0957095709570997E-2</v>
      </c>
      <c r="AS23" s="63">
        <v>3.8043478260869602E-2</v>
      </c>
      <c r="AT23" s="63">
        <v>1.7259978425026998E-2</v>
      </c>
      <c r="AU23" s="63">
        <v>1.4705882352941201E-2</v>
      </c>
      <c r="AV23" s="63" t="e">
        <v>#VALUE!</v>
      </c>
      <c r="AW23" s="63" t="e">
        <v>#VALUE!</v>
      </c>
      <c r="AX23" s="63" t="e">
        <v>#VALUE!</v>
      </c>
      <c r="AY23" s="63" t="e">
        <v>#VALUE!</v>
      </c>
      <c r="AZ23" s="63" t="e">
        <v>#VALUE!</v>
      </c>
      <c r="BA23" s="63" t="e">
        <v>#VALUE!</v>
      </c>
      <c r="BB23" s="63" t="e">
        <v>#VALUE!</v>
      </c>
      <c r="BC23" s="63" t="e">
        <v>#VALUE!</v>
      </c>
      <c r="BD23" s="63" t="e">
        <v>#VALUE!</v>
      </c>
      <c r="BE23" s="63">
        <v>1.1764705882352899E-2</v>
      </c>
      <c r="BF23" s="63">
        <v>1.05008077544426E-2</v>
      </c>
      <c r="BG23" s="63">
        <v>1.2376237623762399E-2</v>
      </c>
      <c r="BH23" s="63">
        <v>1.0869565217391301E-2</v>
      </c>
      <c r="BI23" s="63" t="e">
        <v>#VALUE!</v>
      </c>
      <c r="BJ23" s="63" t="e">
        <v>#VALUE!</v>
      </c>
      <c r="BK23" s="63" t="e">
        <v>#VALUE!</v>
      </c>
      <c r="BL23" s="63" t="e">
        <v>#VALUE!</v>
      </c>
      <c r="BM23" s="63" t="e">
        <v>#VALUE!</v>
      </c>
      <c r="BN23" s="63" t="e">
        <v>#VALUE!</v>
      </c>
      <c r="BO23" s="63" t="e">
        <v>#VALUE!</v>
      </c>
      <c r="BP23" s="63" t="e">
        <v>#VALUE!</v>
      </c>
      <c r="BQ23" s="63" t="e">
        <v>#VALUE!</v>
      </c>
      <c r="BR23" s="63" t="e">
        <v>#VALUE!</v>
      </c>
      <c r="BS23" s="63" t="e">
        <v>#VALUE!</v>
      </c>
      <c r="BT23" s="63">
        <v>1.3970588235294099E-2</v>
      </c>
      <c r="BU23" s="63">
        <v>1.21163166397415E-2</v>
      </c>
      <c r="BV23" s="63">
        <v>1.4851485148514899E-2</v>
      </c>
      <c r="BW23" s="63">
        <v>1.1775362318840601E-2</v>
      </c>
      <c r="BX23" s="63" t="e">
        <v>#VALUE!</v>
      </c>
      <c r="BY23" s="63" t="e">
        <v>#VALUE!</v>
      </c>
      <c r="BZ23" s="63" t="e">
        <v>#VALUE!</v>
      </c>
      <c r="CA23" s="63" t="e">
        <v>#VALUE!</v>
      </c>
      <c r="CB23" s="63" t="e">
        <v>#VALUE!</v>
      </c>
      <c r="CC23" s="63" t="e">
        <v>#VALUE!</v>
      </c>
      <c r="CD23" s="63" t="e">
        <v>#VALUE!</v>
      </c>
      <c r="CE23" s="63" t="e">
        <v>#VALUE!</v>
      </c>
      <c r="CF23" s="63" t="e">
        <v>#VALUE!</v>
      </c>
      <c r="CG23" s="63" t="e">
        <v>#VALUE!</v>
      </c>
      <c r="CH23" s="63" t="e">
        <v>#VALUE!</v>
      </c>
      <c r="CI23" s="63" t="e">
        <v>#VALUE!</v>
      </c>
      <c r="CJ23" s="63" t="e">
        <v>#VALUE!</v>
      </c>
      <c r="CK23" s="63" t="e">
        <v>#VALUE!</v>
      </c>
      <c r="CL23" s="63" t="e">
        <v>#VALUE!</v>
      </c>
      <c r="CM23" s="63" t="e">
        <v>#VALUE!</v>
      </c>
      <c r="CN23" s="63" t="e">
        <v>#VALUE!</v>
      </c>
      <c r="CO23" s="63" t="e">
        <v>#VALUE!</v>
      </c>
      <c r="CP23" s="63" t="e">
        <v>#VALUE!</v>
      </c>
      <c r="CQ23" s="63" t="e">
        <v>#VALUE!</v>
      </c>
      <c r="CR23" s="63" t="e">
        <v>#VALUE!</v>
      </c>
      <c r="CS23" s="63">
        <v>1.0294117647058801E-2</v>
      </c>
      <c r="CT23" s="63">
        <v>1.21163166397415E-2</v>
      </c>
      <c r="CU23" s="63">
        <v>9.9009900990098994E-3</v>
      </c>
      <c r="CV23" s="63">
        <v>2.1739130434782601E-2</v>
      </c>
      <c r="CW23" s="63" t="e">
        <v>#VALUE!</v>
      </c>
      <c r="CX23" s="63">
        <v>0.83823529411764697</v>
      </c>
      <c r="CY23" s="63">
        <v>0.849757673667205</v>
      </c>
      <c r="CZ23" s="63">
        <v>0.90676567656765705</v>
      </c>
      <c r="DA23" s="63">
        <v>0.88496376811594202</v>
      </c>
      <c r="DB23" s="63">
        <v>0.87594390507011899</v>
      </c>
      <c r="DC23" s="63">
        <v>7.9411764705882307E-2</v>
      </c>
      <c r="DD23" s="63">
        <v>6.38126009693053E-2</v>
      </c>
      <c r="DE23" s="63">
        <v>7.7557755775577594E-2</v>
      </c>
      <c r="DF23" s="63">
        <v>4.0760869565217399E-2</v>
      </c>
      <c r="DG23" s="63">
        <v>1.8338727076591201E-2</v>
      </c>
      <c r="DH23" s="63">
        <v>3.6764705882352901E-2</v>
      </c>
      <c r="DI23" s="63">
        <v>3.6348949919224598E-2</v>
      </c>
      <c r="DJ23" s="63">
        <v>3.5478547854785498E-2</v>
      </c>
      <c r="DK23" s="63">
        <v>4.1666666666666699E-2</v>
      </c>
      <c r="DL23" s="63">
        <v>1.8338727076591201E-2</v>
      </c>
    </row>
    <row r="24" spans="1:116" x14ac:dyDescent="0.3">
      <c r="A24" s="63" t="s">
        <v>41</v>
      </c>
      <c r="B24" s="63">
        <v>0.79487179487179505</v>
      </c>
      <c r="C24" s="63">
        <v>0.79901693063899504</v>
      </c>
      <c r="D24" s="63">
        <v>0.81728665207877504</v>
      </c>
      <c r="E24" s="63">
        <v>0.82907880133185397</v>
      </c>
      <c r="F24" s="63">
        <v>0.79943302622253698</v>
      </c>
      <c r="G24" s="63">
        <v>0.14564102564102599</v>
      </c>
      <c r="H24" s="63">
        <v>0.175860185690879</v>
      </c>
      <c r="I24" s="63">
        <v>0.146608315098468</v>
      </c>
      <c r="J24" s="63">
        <v>0.149833518312986</v>
      </c>
      <c r="K24" s="63">
        <v>0.148121899362155</v>
      </c>
      <c r="L24" s="63">
        <v>9.94871794871795E-2</v>
      </c>
      <c r="M24" s="63">
        <v>8.6291643910431495E-2</v>
      </c>
      <c r="N24" s="63">
        <v>7.6586433260393896E-2</v>
      </c>
      <c r="O24" s="63">
        <v>6.88124306326304E-2</v>
      </c>
      <c r="P24" s="63">
        <v>3.8979447200567001E-2</v>
      </c>
      <c r="Q24" s="63" t="e">
        <v>#VALUE!</v>
      </c>
      <c r="R24" s="63" t="e">
        <v>#VALUE!</v>
      </c>
      <c r="S24" s="63" t="e">
        <v>#VALUE!</v>
      </c>
      <c r="T24" s="63" t="e">
        <v>#VALUE!</v>
      </c>
      <c r="U24" s="63" t="e">
        <v>#VALUE!</v>
      </c>
      <c r="V24" s="63" t="e">
        <v>#VALUE!</v>
      </c>
      <c r="W24" s="63" t="e">
        <v>#VALUE!</v>
      </c>
      <c r="X24" s="63" t="e">
        <v>#VALUE!</v>
      </c>
      <c r="Y24" s="63">
        <v>6.6592674805771397E-3</v>
      </c>
      <c r="Z24" s="63" t="e">
        <v>#VALUE!</v>
      </c>
      <c r="AA24" s="63">
        <v>0.19282051282051299</v>
      </c>
      <c r="AB24" s="63">
        <v>0.23320589841616601</v>
      </c>
      <c r="AC24" s="63">
        <v>0.22647702407002199</v>
      </c>
      <c r="AD24" s="63">
        <v>0.25638179800222</v>
      </c>
      <c r="AE24" s="63">
        <v>0.232459248759745</v>
      </c>
      <c r="AF24" s="63">
        <v>0.12666666666666701</v>
      </c>
      <c r="AG24" s="63">
        <v>0.10759148006553799</v>
      </c>
      <c r="AH24" s="63">
        <v>9.9015317286652096E-2</v>
      </c>
      <c r="AI24" s="63">
        <v>9.0455049944506094E-2</v>
      </c>
      <c r="AJ24" s="63">
        <v>5.52799433026223E-2</v>
      </c>
      <c r="AK24" s="63" t="e">
        <v>#VALUE!</v>
      </c>
      <c r="AL24" s="63">
        <v>5.4614964500273103E-3</v>
      </c>
      <c r="AM24" s="63" t="e">
        <v>#VALUE!</v>
      </c>
      <c r="AN24" s="63">
        <v>5.5493895671476102E-3</v>
      </c>
      <c r="AO24" s="63" t="e">
        <v>#VALUE!</v>
      </c>
      <c r="AP24" s="63">
        <v>7.7435897435897405E-2</v>
      </c>
      <c r="AQ24" s="63">
        <v>6.2807209175314002E-2</v>
      </c>
      <c r="AR24" s="63">
        <v>5.7439824945295398E-2</v>
      </c>
      <c r="AS24" s="63">
        <v>5.1054384017757998E-2</v>
      </c>
      <c r="AT24" s="63">
        <v>2.69312544294826E-2</v>
      </c>
      <c r="AU24" s="63" t="e">
        <v>#VALUE!</v>
      </c>
      <c r="AV24" s="63" t="e">
        <v>#VALUE!</v>
      </c>
      <c r="AW24" s="63" t="e">
        <v>#VALUE!</v>
      </c>
      <c r="AX24" s="63" t="e">
        <v>#VALUE!</v>
      </c>
      <c r="AY24" s="63" t="e">
        <v>#VALUE!</v>
      </c>
      <c r="AZ24" s="63">
        <v>1.38461538461538E-2</v>
      </c>
      <c r="BA24" s="63">
        <v>1.20152921900601E-2</v>
      </c>
      <c r="BB24" s="63">
        <v>1.14879649890591E-2</v>
      </c>
      <c r="BC24" s="63">
        <v>9.4339622641509396E-3</v>
      </c>
      <c r="BD24" s="63">
        <v>8.5046066619418794E-3</v>
      </c>
      <c r="BE24" s="63">
        <v>1.2820512820512799E-2</v>
      </c>
      <c r="BF24" s="63">
        <v>1.09229929000546E-2</v>
      </c>
      <c r="BG24" s="63">
        <v>7.1115973741794304E-3</v>
      </c>
      <c r="BH24" s="63">
        <v>8.8790233074361805E-3</v>
      </c>
      <c r="BI24" s="63">
        <v>8.5046066619418794E-3</v>
      </c>
      <c r="BJ24" s="63" t="e">
        <v>#VALUE!</v>
      </c>
      <c r="BK24" s="63">
        <v>5.4614964500273103E-3</v>
      </c>
      <c r="BL24" s="63" t="e">
        <v>#VALUE!</v>
      </c>
      <c r="BM24" s="63">
        <v>5.5493895671476102E-3</v>
      </c>
      <c r="BN24" s="63" t="e">
        <v>#VALUE!</v>
      </c>
      <c r="BO24" s="63" t="e">
        <v>#VALUE!</v>
      </c>
      <c r="BP24" s="63" t="e">
        <v>#VALUE!</v>
      </c>
      <c r="BQ24" s="63" t="e">
        <v>#VALUE!</v>
      </c>
      <c r="BR24" s="63" t="e">
        <v>#VALUE!</v>
      </c>
      <c r="BS24" s="63" t="e">
        <v>#VALUE!</v>
      </c>
      <c r="BT24" s="63">
        <v>1.17948717948718E-2</v>
      </c>
      <c r="BU24" s="63">
        <v>9.2845439650464205E-3</v>
      </c>
      <c r="BV24" s="63">
        <v>6.5645514223194703E-3</v>
      </c>
      <c r="BW24" s="63">
        <v>5.5493895671476102E-3</v>
      </c>
      <c r="BX24" s="63" t="e">
        <v>#VALUE!</v>
      </c>
      <c r="BY24" s="63" t="e">
        <v>#VALUE!</v>
      </c>
      <c r="BZ24" s="63" t="e">
        <v>#VALUE!</v>
      </c>
      <c r="CA24" s="63" t="e">
        <v>#VALUE!</v>
      </c>
      <c r="CB24" s="63" t="e">
        <v>#VALUE!</v>
      </c>
      <c r="CC24" s="63" t="e">
        <v>#VALUE!</v>
      </c>
      <c r="CD24" s="63" t="e">
        <v>#VALUE!</v>
      </c>
      <c r="CE24" s="63" t="e">
        <v>#VALUE!</v>
      </c>
      <c r="CF24" s="63" t="e">
        <v>#VALUE!</v>
      </c>
      <c r="CG24" s="63" t="e">
        <v>#VALUE!</v>
      </c>
      <c r="CH24" s="63" t="e">
        <v>#VALUE!</v>
      </c>
      <c r="CI24" s="63" t="e">
        <v>#VALUE!</v>
      </c>
      <c r="CJ24" s="63" t="e">
        <v>#VALUE!</v>
      </c>
      <c r="CK24" s="63" t="e">
        <v>#VALUE!</v>
      </c>
      <c r="CL24" s="63" t="e">
        <v>#VALUE!</v>
      </c>
      <c r="CM24" s="63" t="e">
        <v>#VALUE!</v>
      </c>
      <c r="CN24" s="63" t="e">
        <v>#VALUE!</v>
      </c>
      <c r="CO24" s="63" t="e">
        <v>#VALUE!</v>
      </c>
      <c r="CP24" s="63" t="e">
        <v>#VALUE!</v>
      </c>
      <c r="CQ24" s="63" t="e">
        <v>#VALUE!</v>
      </c>
      <c r="CR24" s="63" t="e">
        <v>#VALUE!</v>
      </c>
      <c r="CS24" s="63">
        <v>1.4871794871794901E-2</v>
      </c>
      <c r="CT24" s="63">
        <v>9.8306936100491498E-3</v>
      </c>
      <c r="CU24" s="63">
        <v>1.3676148796498901E-2</v>
      </c>
      <c r="CV24" s="63">
        <v>9.9889012208657108E-3</v>
      </c>
      <c r="CW24" s="63">
        <v>9.9220411055988694E-3</v>
      </c>
      <c r="CX24" s="63">
        <v>0.86410256410256403</v>
      </c>
      <c r="CY24" s="63">
        <v>0.872200983069361</v>
      </c>
      <c r="CZ24" s="63">
        <v>0.88621444201312904</v>
      </c>
      <c r="DA24" s="63">
        <v>0.90233074361820198</v>
      </c>
      <c r="DB24" s="63">
        <v>0.86038270729978705</v>
      </c>
      <c r="DC24" s="63">
        <v>8.0512820512820493E-2</v>
      </c>
      <c r="DD24" s="63">
        <v>6.5537957400327695E-2</v>
      </c>
      <c r="DE24" s="63">
        <v>6.01750547045952E-2</v>
      </c>
      <c r="DF24" s="63">
        <v>5.3829078801331899E-2</v>
      </c>
      <c r="DG24" s="63">
        <v>2.8348688873139599E-2</v>
      </c>
      <c r="DH24" s="63">
        <v>5.1282051282051301E-2</v>
      </c>
      <c r="DI24" s="63">
        <v>4.6968869470234799E-2</v>
      </c>
      <c r="DJ24" s="63">
        <v>4.1575492341356698E-2</v>
      </c>
      <c r="DK24" s="63">
        <v>3.8290788013318498E-2</v>
      </c>
      <c r="DL24" s="63">
        <v>3.11835577604536E-2</v>
      </c>
    </row>
    <row r="25" spans="1:116" x14ac:dyDescent="0.3">
      <c r="A25" s="63" t="s">
        <v>42</v>
      </c>
      <c r="B25" s="63">
        <v>0.44805876180482701</v>
      </c>
      <c r="C25" s="63">
        <v>0.47304170905391701</v>
      </c>
      <c r="D25" s="63">
        <v>0.47434554973822002</v>
      </c>
      <c r="E25" s="63">
        <v>0.45108695652173902</v>
      </c>
      <c r="F25" s="63">
        <v>0.44257703081232502</v>
      </c>
      <c r="G25" s="63">
        <v>0.181532004197272</v>
      </c>
      <c r="H25" s="63">
        <v>0.20142421159715199</v>
      </c>
      <c r="I25" s="63">
        <v>0.18848167539267</v>
      </c>
      <c r="J25" s="63">
        <v>0.164130434782609</v>
      </c>
      <c r="K25" s="63">
        <v>0.15406162464986001</v>
      </c>
      <c r="L25" s="63">
        <v>0.13850996852046199</v>
      </c>
      <c r="M25" s="63">
        <v>9.25737538148525E-2</v>
      </c>
      <c r="N25" s="63">
        <v>9.1099476439790605E-2</v>
      </c>
      <c r="O25" s="63">
        <v>7.3913043478260901E-2</v>
      </c>
      <c r="P25" s="63">
        <v>3.9215686274509803E-2</v>
      </c>
      <c r="Q25" s="63" t="e">
        <v>#VALUE!</v>
      </c>
      <c r="R25" s="63" t="e">
        <v>#VALUE!</v>
      </c>
      <c r="S25" s="63" t="e">
        <v>#VALUE!</v>
      </c>
      <c r="T25" s="63" t="e">
        <v>#VALUE!</v>
      </c>
      <c r="U25" s="63" t="e">
        <v>#VALUE!</v>
      </c>
      <c r="V25" s="63" t="e">
        <v>#VALUE!</v>
      </c>
      <c r="W25" s="63" t="e">
        <v>#VALUE!</v>
      </c>
      <c r="X25" s="63" t="e">
        <v>#VALUE!</v>
      </c>
      <c r="Y25" s="63" t="e">
        <v>#VALUE!</v>
      </c>
      <c r="Z25" s="63" t="e">
        <v>#VALUE!</v>
      </c>
      <c r="AA25" s="63">
        <v>0.11122770199370401</v>
      </c>
      <c r="AB25" s="63">
        <v>0.13631739572736501</v>
      </c>
      <c r="AC25" s="63">
        <v>0.14240837696335101</v>
      </c>
      <c r="AD25" s="63">
        <v>0.14456521739130401</v>
      </c>
      <c r="AE25" s="63">
        <v>0.11624649859944</v>
      </c>
      <c r="AF25" s="63">
        <v>0.11332633788037801</v>
      </c>
      <c r="AG25" s="63">
        <v>0.119023397761953</v>
      </c>
      <c r="AH25" s="63">
        <v>9.4240837696335095E-2</v>
      </c>
      <c r="AI25" s="63">
        <v>8.5869565217391294E-2</v>
      </c>
      <c r="AJ25" s="63">
        <v>4.6218487394957999E-2</v>
      </c>
      <c r="AK25" s="63" t="e">
        <v>#VALUE!</v>
      </c>
      <c r="AL25" s="63" t="e">
        <v>#VALUE!</v>
      </c>
      <c r="AM25" s="63" t="e">
        <v>#VALUE!</v>
      </c>
      <c r="AN25" s="63" t="e">
        <v>#VALUE!</v>
      </c>
      <c r="AO25" s="63" t="e">
        <v>#VALUE!</v>
      </c>
      <c r="AP25" s="63">
        <v>6.4008394543546704E-2</v>
      </c>
      <c r="AQ25" s="63">
        <v>6.6124109867751801E-2</v>
      </c>
      <c r="AR25" s="63">
        <v>7.1204188481675396E-2</v>
      </c>
      <c r="AS25" s="63">
        <v>6.08695652173913E-2</v>
      </c>
      <c r="AT25" s="63">
        <v>3.5014005602240897E-2</v>
      </c>
      <c r="AU25" s="63" t="e">
        <v>#VALUE!</v>
      </c>
      <c r="AV25" s="63" t="e">
        <v>#VALUE!</v>
      </c>
      <c r="AW25" s="63" t="e">
        <v>#VALUE!</v>
      </c>
      <c r="AX25" s="63" t="e">
        <v>#VALUE!</v>
      </c>
      <c r="AY25" s="63" t="e">
        <v>#VALUE!</v>
      </c>
      <c r="AZ25" s="63">
        <v>1.8887722980062999E-2</v>
      </c>
      <c r="BA25" s="63">
        <v>1.8311291963377399E-2</v>
      </c>
      <c r="BB25" s="63" t="e">
        <v>#VALUE!</v>
      </c>
      <c r="BC25" s="63" t="e">
        <v>#VALUE!</v>
      </c>
      <c r="BD25" s="63" t="e">
        <v>#VALUE!</v>
      </c>
      <c r="BE25" s="63">
        <v>1.3641133263378799E-2</v>
      </c>
      <c r="BF25" s="63">
        <v>1.6276703967446599E-2</v>
      </c>
      <c r="BG25" s="63">
        <v>1.2565445026178E-2</v>
      </c>
      <c r="BH25" s="63" t="e">
        <v>#VALUE!</v>
      </c>
      <c r="BI25" s="63" t="e">
        <v>#VALUE!</v>
      </c>
      <c r="BJ25" s="63" t="e">
        <v>#VALUE!</v>
      </c>
      <c r="BK25" s="63" t="e">
        <v>#VALUE!</v>
      </c>
      <c r="BL25" s="63" t="e">
        <v>#VALUE!</v>
      </c>
      <c r="BM25" s="63" t="e">
        <v>#VALUE!</v>
      </c>
      <c r="BN25" s="63" t="e">
        <v>#VALUE!</v>
      </c>
      <c r="BO25" s="63" t="e">
        <v>#VALUE!</v>
      </c>
      <c r="BP25" s="63" t="e">
        <v>#VALUE!</v>
      </c>
      <c r="BQ25" s="63" t="e">
        <v>#VALUE!</v>
      </c>
      <c r="BR25" s="63" t="e">
        <v>#VALUE!</v>
      </c>
      <c r="BS25" s="63" t="e">
        <v>#VALUE!</v>
      </c>
      <c r="BT25" s="63" t="e">
        <v>#VALUE!</v>
      </c>
      <c r="BU25" s="63" t="e">
        <v>#VALUE!</v>
      </c>
      <c r="BV25" s="63" t="e">
        <v>#VALUE!</v>
      </c>
      <c r="BW25" s="63" t="e">
        <v>#VALUE!</v>
      </c>
      <c r="BX25" s="63" t="e">
        <v>#VALUE!</v>
      </c>
      <c r="BY25" s="63" t="e">
        <v>#VALUE!</v>
      </c>
      <c r="BZ25" s="63" t="e">
        <v>#VALUE!</v>
      </c>
      <c r="CA25" s="63" t="e">
        <v>#VALUE!</v>
      </c>
      <c r="CB25" s="63" t="e">
        <v>#VALUE!</v>
      </c>
      <c r="CC25" s="63" t="e">
        <v>#VALUE!</v>
      </c>
      <c r="CD25" s="63" t="e">
        <v>#VALUE!</v>
      </c>
      <c r="CE25" s="63" t="e">
        <v>#VALUE!</v>
      </c>
      <c r="CF25" s="63" t="e">
        <v>#VALUE!</v>
      </c>
      <c r="CG25" s="63" t="e">
        <v>#VALUE!</v>
      </c>
      <c r="CH25" s="63" t="e">
        <v>#VALUE!</v>
      </c>
      <c r="CI25" s="63" t="e">
        <v>#VALUE!</v>
      </c>
      <c r="CJ25" s="63" t="e">
        <v>#VALUE!</v>
      </c>
      <c r="CK25" s="63" t="e">
        <v>#VALUE!</v>
      </c>
      <c r="CL25" s="63" t="e">
        <v>#VALUE!</v>
      </c>
      <c r="CM25" s="63" t="e">
        <v>#VALUE!</v>
      </c>
      <c r="CN25" s="63" t="e">
        <v>#VALUE!</v>
      </c>
      <c r="CO25" s="63" t="e">
        <v>#VALUE!</v>
      </c>
      <c r="CP25" s="63" t="e">
        <v>#VALUE!</v>
      </c>
      <c r="CQ25" s="63" t="e">
        <v>#VALUE!</v>
      </c>
      <c r="CR25" s="63" t="e">
        <v>#VALUE!</v>
      </c>
      <c r="CS25" s="63">
        <v>1.15424973767051E-2</v>
      </c>
      <c r="CT25" s="63">
        <v>1.6276703967446599E-2</v>
      </c>
      <c r="CU25" s="63" t="e">
        <v>#VALUE!</v>
      </c>
      <c r="CV25" s="63" t="e">
        <v>#VALUE!</v>
      </c>
      <c r="CW25" s="63" t="e">
        <v>#VALUE!</v>
      </c>
      <c r="CX25" s="63">
        <v>0.59181532004197301</v>
      </c>
      <c r="CY25" s="63">
        <v>0.56256358087487301</v>
      </c>
      <c r="CZ25" s="63">
        <v>0.56753926701570701</v>
      </c>
      <c r="DA25" s="63">
        <v>0.551086956521739</v>
      </c>
      <c r="DB25" s="63">
        <v>0.504201680672269</v>
      </c>
      <c r="DC25" s="63">
        <v>6.8205666316893995E-2</v>
      </c>
      <c r="DD25" s="63">
        <v>6.8158697863682602E-2</v>
      </c>
      <c r="DE25" s="63">
        <v>7.22513089005236E-2</v>
      </c>
      <c r="DF25" s="63">
        <v>6.08695652173913E-2</v>
      </c>
      <c r="DG25" s="63">
        <v>3.5014005602240897E-2</v>
      </c>
      <c r="DH25" s="63">
        <v>4.8268625393494198E-2</v>
      </c>
      <c r="DI25" s="63">
        <v>5.1881993896236003E-2</v>
      </c>
      <c r="DJ25" s="63">
        <v>2.3036649214659699E-2</v>
      </c>
      <c r="DK25" s="63">
        <v>2.5000000000000001E-2</v>
      </c>
      <c r="DL25" s="63" t="e">
        <v>#VALUE!</v>
      </c>
    </row>
    <row r="26" spans="1:116" x14ac:dyDescent="0.3">
      <c r="A26" s="63" t="s">
        <v>43</v>
      </c>
      <c r="B26" s="63">
        <v>0.67673716012084595</v>
      </c>
      <c r="C26" s="63">
        <v>0.69152542372881398</v>
      </c>
      <c r="D26" s="63">
        <v>0.69432773109243695</v>
      </c>
      <c r="E26" s="63">
        <v>0.702393340270552</v>
      </c>
      <c r="F26" s="63">
        <v>0.60881934566145102</v>
      </c>
      <c r="G26" s="63">
        <v>0.24974823766364601</v>
      </c>
      <c r="H26" s="63">
        <v>0.25423728813559299</v>
      </c>
      <c r="I26" s="63">
        <v>0.29831932773109199</v>
      </c>
      <c r="J26" s="63">
        <v>0.28095733610822099</v>
      </c>
      <c r="K26" s="63">
        <v>0.26315789473684198</v>
      </c>
      <c r="L26" s="63">
        <v>8.8620342396777393E-2</v>
      </c>
      <c r="M26" s="63">
        <v>6.4406779661016905E-2</v>
      </c>
      <c r="N26" s="63">
        <v>6.1974789915966402E-2</v>
      </c>
      <c r="O26" s="63">
        <v>5.2029136316337099E-2</v>
      </c>
      <c r="P26" s="63">
        <v>1.8492176386913198E-2</v>
      </c>
      <c r="Q26" s="63" t="e">
        <v>#VALUE!</v>
      </c>
      <c r="R26" s="63" t="e">
        <v>#VALUE!</v>
      </c>
      <c r="S26" s="63" t="e">
        <v>#VALUE!</v>
      </c>
      <c r="T26" s="63" t="e">
        <v>#VALUE!</v>
      </c>
      <c r="U26" s="63" t="e">
        <v>#VALUE!</v>
      </c>
      <c r="V26" s="63" t="e">
        <v>#VALUE!</v>
      </c>
      <c r="W26" s="63" t="e">
        <v>#VALUE!</v>
      </c>
      <c r="X26" s="63" t="e">
        <v>#VALUE!</v>
      </c>
      <c r="Y26" s="63" t="e">
        <v>#VALUE!</v>
      </c>
      <c r="Z26" s="63" t="e">
        <v>#VALUE!</v>
      </c>
      <c r="AA26" s="63">
        <v>0.109768378650554</v>
      </c>
      <c r="AB26" s="63">
        <v>0.114124293785311</v>
      </c>
      <c r="AC26" s="63">
        <v>0.17436974789915999</v>
      </c>
      <c r="AD26" s="63">
        <v>0.17585848074922</v>
      </c>
      <c r="AE26" s="63">
        <v>0.17780938833570401</v>
      </c>
      <c r="AF26" s="63">
        <v>0.147029204431017</v>
      </c>
      <c r="AG26" s="63">
        <v>8.7005649717514094E-2</v>
      </c>
      <c r="AH26" s="63">
        <v>0.112394957983193</v>
      </c>
      <c r="AI26" s="63">
        <v>0.104058272632674</v>
      </c>
      <c r="AJ26" s="63">
        <v>5.68990042674253E-2</v>
      </c>
      <c r="AK26" s="63" t="e">
        <v>#VALUE!</v>
      </c>
      <c r="AL26" s="63" t="e">
        <v>#VALUE!</v>
      </c>
      <c r="AM26" s="63" t="e">
        <v>#VALUE!</v>
      </c>
      <c r="AN26" s="63" t="e">
        <v>#VALUE!</v>
      </c>
      <c r="AO26" s="63" t="e">
        <v>#VALUE!</v>
      </c>
      <c r="AP26" s="63">
        <v>8.8620342396777393E-2</v>
      </c>
      <c r="AQ26" s="63">
        <v>5.7627118644067797E-2</v>
      </c>
      <c r="AR26" s="63">
        <v>7.2478991596638703E-2</v>
      </c>
      <c r="AS26" s="63">
        <v>6.0353798126951103E-2</v>
      </c>
      <c r="AT26" s="63">
        <v>4.55192034139403E-2</v>
      </c>
      <c r="AU26" s="63">
        <v>1.10775427995972E-2</v>
      </c>
      <c r="AV26" s="63" t="e">
        <v>#VALUE!</v>
      </c>
      <c r="AW26" s="63" t="e">
        <v>#VALUE!</v>
      </c>
      <c r="AX26" s="63" t="e">
        <v>#VALUE!</v>
      </c>
      <c r="AY26" s="63" t="e">
        <v>#VALUE!</v>
      </c>
      <c r="AZ26" s="63">
        <v>1.6112789526686801E-2</v>
      </c>
      <c r="BA26" s="63" t="e">
        <v>#VALUE!</v>
      </c>
      <c r="BB26" s="63">
        <v>1.3655462184873899E-2</v>
      </c>
      <c r="BC26" s="63">
        <v>1.1446409989594199E-2</v>
      </c>
      <c r="BD26" s="63" t="e">
        <v>#VALUE!</v>
      </c>
      <c r="BE26" s="63" t="e">
        <v>#VALUE!</v>
      </c>
      <c r="BF26" s="63" t="e">
        <v>#VALUE!</v>
      </c>
      <c r="BG26" s="63" t="e">
        <v>#VALUE!</v>
      </c>
      <c r="BH26" s="63" t="e">
        <v>#VALUE!</v>
      </c>
      <c r="BI26" s="63" t="e">
        <v>#VALUE!</v>
      </c>
      <c r="BJ26" s="63" t="e">
        <v>#VALUE!</v>
      </c>
      <c r="BK26" s="63" t="e">
        <v>#VALUE!</v>
      </c>
      <c r="BL26" s="63" t="e">
        <v>#VALUE!</v>
      </c>
      <c r="BM26" s="63" t="e">
        <v>#VALUE!</v>
      </c>
      <c r="BN26" s="63" t="e">
        <v>#VALUE!</v>
      </c>
      <c r="BO26" s="63" t="e">
        <v>#VALUE!</v>
      </c>
      <c r="BP26" s="63" t="e">
        <v>#VALUE!</v>
      </c>
      <c r="BQ26" s="63" t="e">
        <v>#VALUE!</v>
      </c>
      <c r="BR26" s="63" t="e">
        <v>#VALUE!</v>
      </c>
      <c r="BS26" s="63" t="e">
        <v>#VALUE!</v>
      </c>
      <c r="BT26" s="63" t="e">
        <v>#VALUE!</v>
      </c>
      <c r="BU26" s="63" t="e">
        <v>#VALUE!</v>
      </c>
      <c r="BV26" s="63" t="e">
        <v>#VALUE!</v>
      </c>
      <c r="BW26" s="63" t="e">
        <v>#VALUE!</v>
      </c>
      <c r="BX26" s="63" t="e">
        <v>#VALUE!</v>
      </c>
      <c r="BY26" s="63" t="e">
        <v>#VALUE!</v>
      </c>
      <c r="BZ26" s="63" t="e">
        <v>#VALUE!</v>
      </c>
      <c r="CA26" s="63" t="e">
        <v>#VALUE!</v>
      </c>
      <c r="CB26" s="63" t="e">
        <v>#VALUE!</v>
      </c>
      <c r="CC26" s="63" t="e">
        <v>#VALUE!</v>
      </c>
      <c r="CD26" s="63" t="e">
        <v>#VALUE!</v>
      </c>
      <c r="CE26" s="63" t="e">
        <v>#VALUE!</v>
      </c>
      <c r="CF26" s="63" t="e">
        <v>#VALUE!</v>
      </c>
      <c r="CG26" s="63" t="e">
        <v>#VALUE!</v>
      </c>
      <c r="CH26" s="63" t="e">
        <v>#VALUE!</v>
      </c>
      <c r="CI26" s="63" t="e">
        <v>#VALUE!</v>
      </c>
      <c r="CJ26" s="63" t="e">
        <v>#VALUE!</v>
      </c>
      <c r="CK26" s="63" t="e">
        <v>#VALUE!</v>
      </c>
      <c r="CL26" s="63" t="e">
        <v>#VALUE!</v>
      </c>
      <c r="CM26" s="63" t="e">
        <v>#VALUE!</v>
      </c>
      <c r="CN26" s="63" t="e">
        <v>#VALUE!</v>
      </c>
      <c r="CO26" s="63" t="e">
        <v>#VALUE!</v>
      </c>
      <c r="CP26" s="63" t="e">
        <v>#VALUE!</v>
      </c>
      <c r="CQ26" s="63" t="e">
        <v>#VALUE!</v>
      </c>
      <c r="CR26" s="63" t="e">
        <v>#VALUE!</v>
      </c>
      <c r="CS26" s="63">
        <v>2.9204431017119802E-2</v>
      </c>
      <c r="CT26" s="63">
        <v>1.92090395480226E-2</v>
      </c>
      <c r="CU26" s="63">
        <v>1.15546218487395E-2</v>
      </c>
      <c r="CV26" s="63">
        <v>2.0811654526534901E-2</v>
      </c>
      <c r="CW26" s="63" t="e">
        <v>#VALUE!</v>
      </c>
      <c r="CX26" s="63">
        <v>0.80362537764350495</v>
      </c>
      <c r="CY26" s="63">
        <v>0.81016949152542395</v>
      </c>
      <c r="CZ26" s="63">
        <v>0.82773109243697496</v>
      </c>
      <c r="DA26" s="63">
        <v>0.81581685744016696</v>
      </c>
      <c r="DB26" s="63">
        <v>0.79089615931721202</v>
      </c>
      <c r="DC26" s="63">
        <v>0.10473313192346401</v>
      </c>
      <c r="DD26" s="63">
        <v>5.7627118644067797E-2</v>
      </c>
      <c r="DE26" s="63">
        <v>7.7731092436974805E-2</v>
      </c>
      <c r="DF26" s="63">
        <v>6.5556711758584796E-2</v>
      </c>
      <c r="DG26" s="63">
        <v>4.6941678520625897E-2</v>
      </c>
      <c r="DH26" s="63">
        <v>5.0352467270896303E-2</v>
      </c>
      <c r="DI26" s="63">
        <v>3.5028248587570601E-2</v>
      </c>
      <c r="DJ26" s="63">
        <v>3.5714285714285698E-2</v>
      </c>
      <c r="DK26" s="63">
        <v>4.4745057232049898E-2</v>
      </c>
      <c r="DL26" s="63" t="e">
        <v>#VALUE!</v>
      </c>
    </row>
    <row r="27" spans="1:116" x14ac:dyDescent="0.3">
      <c r="A27" s="63" t="s">
        <v>44</v>
      </c>
      <c r="B27" s="63">
        <v>0.56254572055596197</v>
      </c>
      <c r="C27" s="63">
        <v>0.61980033277870195</v>
      </c>
      <c r="D27" s="63">
        <v>0.64647302904564297</v>
      </c>
      <c r="E27" s="63">
        <v>0.678036605657238</v>
      </c>
      <c r="F27" s="63">
        <v>0.67428571428571404</v>
      </c>
      <c r="G27" s="63">
        <v>0.225310899780541</v>
      </c>
      <c r="H27" s="63">
        <v>0.31780366056572401</v>
      </c>
      <c r="I27" s="63">
        <v>0.34273858921161798</v>
      </c>
      <c r="J27" s="63">
        <v>0.28369384359401001</v>
      </c>
      <c r="K27" s="63">
        <v>0.224</v>
      </c>
      <c r="L27" s="63">
        <v>7.7542062911484994E-2</v>
      </c>
      <c r="M27" s="63">
        <v>7.8202995008319495E-2</v>
      </c>
      <c r="N27" s="63">
        <v>6.5560165975103696E-2</v>
      </c>
      <c r="O27" s="63">
        <v>3.57737104825291E-2</v>
      </c>
      <c r="P27" s="63">
        <v>3.54285714285714E-2</v>
      </c>
      <c r="Q27" s="63" t="e">
        <v>#VALUE!</v>
      </c>
      <c r="R27" s="63" t="e">
        <v>#VALUE!</v>
      </c>
      <c r="S27" s="63" t="e">
        <v>#VALUE!</v>
      </c>
      <c r="T27" s="63" t="e">
        <v>#VALUE!</v>
      </c>
      <c r="U27" s="63" t="e">
        <v>#VALUE!</v>
      </c>
      <c r="V27" s="63" t="e">
        <v>#VALUE!</v>
      </c>
      <c r="W27" s="63" t="e">
        <v>#VALUE!</v>
      </c>
      <c r="X27" s="63" t="e">
        <v>#VALUE!</v>
      </c>
      <c r="Y27" s="63" t="e">
        <v>#VALUE!</v>
      </c>
      <c r="Z27" s="63" t="e">
        <v>#VALUE!</v>
      </c>
      <c r="AA27" s="63">
        <v>0.16386247256766601</v>
      </c>
      <c r="AB27" s="63">
        <v>0.20632279534109799</v>
      </c>
      <c r="AC27" s="63">
        <v>0.144398340248963</v>
      </c>
      <c r="AD27" s="63">
        <v>0.12396006655574</v>
      </c>
      <c r="AE27" s="63">
        <v>9.3714285714285694E-2</v>
      </c>
      <c r="AF27" s="63">
        <v>0.11338697878566199</v>
      </c>
      <c r="AG27" s="63">
        <v>0.10482529118136399</v>
      </c>
      <c r="AH27" s="63">
        <v>0.110373443983402</v>
      </c>
      <c r="AI27" s="63">
        <v>5.2412645590682198E-2</v>
      </c>
      <c r="AJ27" s="63">
        <v>0.04</v>
      </c>
      <c r="AK27" s="63" t="e">
        <v>#VALUE!</v>
      </c>
      <c r="AL27" s="63" t="e">
        <v>#VALUE!</v>
      </c>
      <c r="AM27" s="63" t="e">
        <v>#VALUE!</v>
      </c>
      <c r="AN27" s="63" t="e">
        <v>#VALUE!</v>
      </c>
      <c r="AO27" s="63" t="e">
        <v>#VALUE!</v>
      </c>
      <c r="AP27" s="63">
        <v>5.7059253840526701E-2</v>
      </c>
      <c r="AQ27" s="63">
        <v>5.32445923460899E-2</v>
      </c>
      <c r="AR27" s="63">
        <v>5.9751037344398301E-2</v>
      </c>
      <c r="AS27" s="63">
        <v>2.9118136439267899E-2</v>
      </c>
      <c r="AT27" s="63">
        <v>1.37142857142857E-2</v>
      </c>
      <c r="AU27" s="63" t="e">
        <v>#VALUE!</v>
      </c>
      <c r="AV27" s="63" t="e">
        <v>#VALUE!</v>
      </c>
      <c r="AW27" s="63" t="e">
        <v>#VALUE!</v>
      </c>
      <c r="AX27" s="63" t="e">
        <v>#VALUE!</v>
      </c>
      <c r="AY27" s="63" t="e">
        <v>#VALUE!</v>
      </c>
      <c r="AZ27" s="63">
        <v>2.5603511338697899E-2</v>
      </c>
      <c r="BA27" s="63">
        <v>4.15973377703827E-2</v>
      </c>
      <c r="BB27" s="63">
        <v>3.4854771784232401E-2</v>
      </c>
      <c r="BC27" s="63">
        <v>1.7470881863560699E-2</v>
      </c>
      <c r="BD27" s="63">
        <v>1.48571428571429E-2</v>
      </c>
      <c r="BE27" s="63">
        <v>2.0482809070958299E-2</v>
      </c>
      <c r="BF27" s="63">
        <v>1.41430948419301E-2</v>
      </c>
      <c r="BG27" s="63">
        <v>1.41078838174274E-2</v>
      </c>
      <c r="BH27" s="63" t="e">
        <v>#VALUE!</v>
      </c>
      <c r="BI27" s="63" t="e">
        <v>#VALUE!</v>
      </c>
      <c r="BJ27" s="63" t="e">
        <v>#VALUE!</v>
      </c>
      <c r="BK27" s="63" t="e">
        <v>#VALUE!</v>
      </c>
      <c r="BL27" s="63" t="e">
        <v>#VALUE!</v>
      </c>
      <c r="BM27" s="63" t="e">
        <v>#VALUE!</v>
      </c>
      <c r="BN27" s="63" t="e">
        <v>#VALUE!</v>
      </c>
      <c r="BO27" s="63">
        <v>1.09729334308705E-2</v>
      </c>
      <c r="BP27" s="63">
        <v>1.2479201331114799E-2</v>
      </c>
      <c r="BQ27" s="63">
        <v>1.32780082987552E-2</v>
      </c>
      <c r="BR27" s="63" t="e">
        <v>#VALUE!</v>
      </c>
      <c r="BS27" s="63" t="e">
        <v>#VALUE!</v>
      </c>
      <c r="BT27" s="63">
        <v>9.5098756400877806E-3</v>
      </c>
      <c r="BU27" s="63" t="e">
        <v>#VALUE!</v>
      </c>
      <c r="BV27" s="63" t="e">
        <v>#VALUE!</v>
      </c>
      <c r="BW27" s="63" t="e">
        <v>#VALUE!</v>
      </c>
      <c r="BX27" s="63" t="e">
        <v>#VALUE!</v>
      </c>
      <c r="BY27" s="63" t="e">
        <v>#VALUE!</v>
      </c>
      <c r="BZ27" s="63" t="e">
        <v>#VALUE!</v>
      </c>
      <c r="CA27" s="63" t="e">
        <v>#VALUE!</v>
      </c>
      <c r="CB27" s="63" t="e">
        <v>#VALUE!</v>
      </c>
      <c r="CC27" s="63" t="e">
        <v>#VALUE!</v>
      </c>
      <c r="CD27" s="63" t="e">
        <v>#VALUE!</v>
      </c>
      <c r="CE27" s="63" t="e">
        <v>#VALUE!</v>
      </c>
      <c r="CF27" s="63" t="e">
        <v>#VALUE!</v>
      </c>
      <c r="CG27" s="63" t="e">
        <v>#VALUE!</v>
      </c>
      <c r="CH27" s="63" t="e">
        <v>#VALUE!</v>
      </c>
      <c r="CI27" s="63" t="e">
        <v>#VALUE!</v>
      </c>
      <c r="CJ27" s="63" t="e">
        <v>#VALUE!</v>
      </c>
      <c r="CK27" s="63" t="e">
        <v>#VALUE!</v>
      </c>
      <c r="CL27" s="63" t="e">
        <v>#VALUE!</v>
      </c>
      <c r="CM27" s="63" t="e">
        <v>#VALUE!</v>
      </c>
      <c r="CN27" s="63" t="e">
        <v>#VALUE!</v>
      </c>
      <c r="CO27" s="63" t="e">
        <v>#VALUE!</v>
      </c>
      <c r="CP27" s="63" t="e">
        <v>#VALUE!</v>
      </c>
      <c r="CQ27" s="63" t="e">
        <v>#VALUE!</v>
      </c>
      <c r="CR27" s="63" t="e">
        <v>#VALUE!</v>
      </c>
      <c r="CS27" s="63">
        <v>8.0468178493050494E-3</v>
      </c>
      <c r="CT27" s="63" t="e">
        <v>#VALUE!</v>
      </c>
      <c r="CU27" s="63" t="e">
        <v>#VALUE!</v>
      </c>
      <c r="CV27" s="63" t="e">
        <v>#VALUE!</v>
      </c>
      <c r="CW27" s="63" t="e">
        <v>#VALUE!</v>
      </c>
      <c r="CX27" s="63">
        <v>0.65837600585223099</v>
      </c>
      <c r="CY27" s="63">
        <v>0.69467554076539095</v>
      </c>
      <c r="CZ27" s="63">
        <v>0.70124481327800803</v>
      </c>
      <c r="DA27" s="63">
        <v>0.71297836938435899</v>
      </c>
      <c r="DB27" s="63">
        <v>0.71542857142857097</v>
      </c>
      <c r="DC27" s="63">
        <v>6.2911485003657605E-2</v>
      </c>
      <c r="DD27" s="63">
        <v>5.49084858569052E-2</v>
      </c>
      <c r="DE27" s="63">
        <v>6.3070539419087093E-2</v>
      </c>
      <c r="DF27" s="63">
        <v>2.9118136439267899E-2</v>
      </c>
      <c r="DG27" s="63">
        <v>1.6E-2</v>
      </c>
      <c r="DH27" s="63">
        <v>5.3401609363569899E-2</v>
      </c>
      <c r="DI27" s="63">
        <v>5.4076539101497498E-2</v>
      </c>
      <c r="DJ27" s="63">
        <v>5.2282157676348501E-2</v>
      </c>
      <c r="DK27" s="63">
        <v>2.3294509151414299E-2</v>
      </c>
      <c r="DL27" s="63">
        <v>2.4E-2</v>
      </c>
    </row>
    <row r="28" spans="1:116" x14ac:dyDescent="0.3">
      <c r="A28" s="63" t="s">
        <v>45</v>
      </c>
      <c r="B28" s="63">
        <v>0.58810572687224705</v>
      </c>
      <c r="C28" s="63">
        <v>0.60823970037453201</v>
      </c>
      <c r="D28" s="63">
        <v>0.55102040816326503</v>
      </c>
      <c r="E28" s="63">
        <v>0.55518112889637705</v>
      </c>
      <c r="F28" s="63">
        <v>0.49088960342979598</v>
      </c>
      <c r="G28" s="63">
        <v>0.14977973568281899</v>
      </c>
      <c r="H28" s="63">
        <v>0.13558052434456899</v>
      </c>
      <c r="I28" s="63">
        <v>0.120816326530612</v>
      </c>
      <c r="J28" s="63">
        <v>0.12889637742207199</v>
      </c>
      <c r="K28" s="63">
        <v>0.12325830653804901</v>
      </c>
      <c r="L28" s="63">
        <v>0.18061674008810599</v>
      </c>
      <c r="M28" s="63">
        <v>0.17752808988763999</v>
      </c>
      <c r="N28" s="63">
        <v>0.187755102040816</v>
      </c>
      <c r="O28" s="63">
        <v>0.142375737152485</v>
      </c>
      <c r="P28" s="63">
        <v>0.110396570203644</v>
      </c>
      <c r="Q28" s="63" t="e">
        <v>#VALUE!</v>
      </c>
      <c r="R28" s="63" t="e">
        <v>#VALUE!</v>
      </c>
      <c r="S28" s="63" t="e">
        <v>#VALUE!</v>
      </c>
      <c r="T28" s="63" t="e">
        <v>#VALUE!</v>
      </c>
      <c r="U28" s="63" t="e">
        <v>#VALUE!</v>
      </c>
      <c r="V28" s="63" t="e">
        <v>#VALUE!</v>
      </c>
      <c r="W28" s="63" t="e">
        <v>#VALUE!</v>
      </c>
      <c r="X28" s="63" t="e">
        <v>#VALUE!</v>
      </c>
      <c r="Y28" s="63" t="e">
        <v>#VALUE!</v>
      </c>
      <c r="Z28" s="63" t="e">
        <v>#VALUE!</v>
      </c>
      <c r="AA28" s="63">
        <v>0.20411160058737199</v>
      </c>
      <c r="AB28" s="63">
        <v>0.17078651685393301</v>
      </c>
      <c r="AC28" s="63">
        <v>0.17142857142857101</v>
      </c>
      <c r="AD28" s="63">
        <v>0.19797809604043801</v>
      </c>
      <c r="AE28" s="63">
        <v>0.18542336548767399</v>
      </c>
      <c r="AF28" s="63">
        <v>0.28854625550660801</v>
      </c>
      <c r="AG28" s="63">
        <v>0.23670411985018699</v>
      </c>
      <c r="AH28" s="63">
        <v>0.19102040816326499</v>
      </c>
      <c r="AI28" s="63">
        <v>0.208087615838248</v>
      </c>
      <c r="AJ28" s="63">
        <v>0.103965702036442</v>
      </c>
      <c r="AK28" s="63" t="e">
        <v>#VALUE!</v>
      </c>
      <c r="AL28" s="63" t="e">
        <v>#VALUE!</v>
      </c>
      <c r="AM28" s="63" t="e">
        <v>#VALUE!</v>
      </c>
      <c r="AN28" s="63" t="e">
        <v>#VALUE!</v>
      </c>
      <c r="AO28" s="63" t="e">
        <v>#VALUE!</v>
      </c>
      <c r="AP28" s="63">
        <v>8.5903083700440502E-2</v>
      </c>
      <c r="AQ28" s="63">
        <v>7.3408239700374495E-2</v>
      </c>
      <c r="AR28" s="63">
        <v>7.1020408163265297E-2</v>
      </c>
      <c r="AS28" s="63">
        <v>5.72872788542544E-2</v>
      </c>
      <c r="AT28" s="63">
        <v>2.57234726688103E-2</v>
      </c>
      <c r="AU28" s="63">
        <v>1.8355359765051399E-2</v>
      </c>
      <c r="AV28" s="63">
        <v>1.27340823970037E-2</v>
      </c>
      <c r="AW28" s="63">
        <v>1.46938775510204E-2</v>
      </c>
      <c r="AX28" s="63">
        <v>9.2670598146587999E-3</v>
      </c>
      <c r="AY28" s="63" t="e">
        <v>#VALUE!</v>
      </c>
      <c r="AZ28" s="63">
        <v>2.3494860499265802E-2</v>
      </c>
      <c r="BA28" s="63">
        <v>1.57303370786517E-2</v>
      </c>
      <c r="BB28" s="63">
        <v>1.7142857142857099E-2</v>
      </c>
      <c r="BC28" s="63">
        <v>1.85341196293176E-2</v>
      </c>
      <c r="BD28" s="63" t="e">
        <v>#VALUE!</v>
      </c>
      <c r="BE28" s="63">
        <v>2.7165932452276099E-2</v>
      </c>
      <c r="BF28" s="63">
        <v>1.4232209737827701E-2</v>
      </c>
      <c r="BG28" s="63">
        <v>1.1428571428571401E-2</v>
      </c>
      <c r="BH28" s="63">
        <v>1.01095197978096E-2</v>
      </c>
      <c r="BI28" s="63">
        <v>1.0718113612004299E-2</v>
      </c>
      <c r="BJ28" s="63" t="e">
        <v>#VALUE!</v>
      </c>
      <c r="BK28" s="63" t="e">
        <v>#VALUE!</v>
      </c>
      <c r="BL28" s="63" t="e">
        <v>#VALUE!</v>
      </c>
      <c r="BM28" s="63" t="e">
        <v>#VALUE!</v>
      </c>
      <c r="BN28" s="63" t="e">
        <v>#VALUE!</v>
      </c>
      <c r="BO28" s="63" t="e">
        <v>#VALUE!</v>
      </c>
      <c r="BP28" s="63" t="e">
        <v>#VALUE!</v>
      </c>
      <c r="BQ28" s="63" t="e">
        <v>#VALUE!</v>
      </c>
      <c r="BR28" s="63" t="e">
        <v>#VALUE!</v>
      </c>
      <c r="BS28" s="63" t="e">
        <v>#VALUE!</v>
      </c>
      <c r="BT28" s="63">
        <v>1.9089574155653401E-2</v>
      </c>
      <c r="BU28" s="63">
        <v>1.04868913857678E-2</v>
      </c>
      <c r="BV28" s="63">
        <v>8.1632653061224497E-3</v>
      </c>
      <c r="BW28" s="63" t="e">
        <v>#VALUE!</v>
      </c>
      <c r="BX28" s="63" t="e">
        <v>#VALUE!</v>
      </c>
      <c r="BY28" s="63" t="e">
        <v>#VALUE!</v>
      </c>
      <c r="BZ28" s="63" t="e">
        <v>#VALUE!</v>
      </c>
      <c r="CA28" s="63" t="e">
        <v>#VALUE!</v>
      </c>
      <c r="CB28" s="63" t="e">
        <v>#VALUE!</v>
      </c>
      <c r="CC28" s="63" t="e">
        <v>#VALUE!</v>
      </c>
      <c r="CD28" s="63" t="e">
        <v>#VALUE!</v>
      </c>
      <c r="CE28" s="63" t="e">
        <v>#VALUE!</v>
      </c>
      <c r="CF28" s="63" t="e">
        <v>#VALUE!</v>
      </c>
      <c r="CG28" s="63" t="e">
        <v>#VALUE!</v>
      </c>
      <c r="CH28" s="63" t="e">
        <v>#VALUE!</v>
      </c>
      <c r="CI28" s="63" t="e">
        <v>#VALUE!</v>
      </c>
      <c r="CJ28" s="63" t="e">
        <v>#VALUE!</v>
      </c>
      <c r="CK28" s="63" t="e">
        <v>#VALUE!</v>
      </c>
      <c r="CL28" s="63" t="e">
        <v>#VALUE!</v>
      </c>
      <c r="CM28" s="63" t="e">
        <v>#VALUE!</v>
      </c>
      <c r="CN28" s="63" t="e">
        <v>#VALUE!</v>
      </c>
      <c r="CO28" s="63" t="e">
        <v>#VALUE!</v>
      </c>
      <c r="CP28" s="63" t="e">
        <v>#VALUE!</v>
      </c>
      <c r="CQ28" s="63" t="e">
        <v>#VALUE!</v>
      </c>
      <c r="CR28" s="63" t="e">
        <v>#VALUE!</v>
      </c>
      <c r="CS28" s="63">
        <v>0.17694566813509499</v>
      </c>
      <c r="CT28" s="63">
        <v>0.14906367041198501</v>
      </c>
      <c r="CU28" s="63">
        <v>0.108571428571429</v>
      </c>
      <c r="CV28" s="63">
        <v>0.141533277169334</v>
      </c>
      <c r="CW28" s="63">
        <v>7.3954983922829606E-2</v>
      </c>
      <c r="CX28" s="63">
        <v>0.70484581497797405</v>
      </c>
      <c r="CY28" s="63">
        <v>0.70486891385767803</v>
      </c>
      <c r="CZ28" s="63">
        <v>0.67836734693877598</v>
      </c>
      <c r="DA28" s="63">
        <v>0.700926705981466</v>
      </c>
      <c r="DB28" s="63">
        <v>0.62915326902465196</v>
      </c>
      <c r="DC28" s="63">
        <v>0.104258443465492</v>
      </c>
      <c r="DD28" s="63">
        <v>8.6142322097378293E-2</v>
      </c>
      <c r="DE28" s="63">
        <v>8.4897959183673502E-2</v>
      </c>
      <c r="DF28" s="63">
        <v>6.6554338668913193E-2</v>
      </c>
      <c r="DG28" s="63">
        <v>2.57234726688103E-2</v>
      </c>
      <c r="DH28" s="63">
        <v>0.23054331864904601</v>
      </c>
      <c r="DI28" s="63">
        <v>0.182771535580524</v>
      </c>
      <c r="DJ28" s="63">
        <v>0.13795918367346899</v>
      </c>
      <c r="DK28" s="63">
        <v>0.171019376579612</v>
      </c>
      <c r="DL28" s="63">
        <v>8.8960342979635607E-2</v>
      </c>
    </row>
    <row r="29" spans="1:116" x14ac:dyDescent="0.3">
      <c r="A29" s="63" t="s">
        <v>46</v>
      </c>
      <c r="B29" s="63">
        <v>0.65144334338647103</v>
      </c>
      <c r="C29" s="63">
        <v>0.65381244522348803</v>
      </c>
      <c r="D29" s="63">
        <v>0.73330197554092202</v>
      </c>
      <c r="E29" s="63">
        <v>0.70550322260783305</v>
      </c>
      <c r="F29" s="63">
        <v>0.66398016119032899</v>
      </c>
      <c r="G29" s="63">
        <v>0.20422231796639401</v>
      </c>
      <c r="H29" s="63">
        <v>0.17791411042944799</v>
      </c>
      <c r="I29" s="63">
        <v>0.242238946378175</v>
      </c>
      <c r="J29" s="63">
        <v>0.244422409519088</v>
      </c>
      <c r="K29" s="63">
        <v>0.19404835709857399</v>
      </c>
      <c r="L29" s="63">
        <v>0.129685480396381</v>
      </c>
      <c r="M29" s="63">
        <v>9.2024539877300596E-2</v>
      </c>
      <c r="N29" s="63">
        <v>7.2436500470366899E-2</v>
      </c>
      <c r="O29" s="63">
        <v>5.7511155180961802E-2</v>
      </c>
      <c r="P29" s="63">
        <v>4.4017358958462503E-2</v>
      </c>
      <c r="Q29" s="63" t="e">
        <v>#VALUE!</v>
      </c>
      <c r="R29" s="63" t="e">
        <v>#VALUE!</v>
      </c>
      <c r="S29" s="63" t="e">
        <v>#VALUE!</v>
      </c>
      <c r="T29" s="63" t="e">
        <v>#VALUE!</v>
      </c>
      <c r="U29" s="63" t="e">
        <v>#VALUE!</v>
      </c>
      <c r="V29" s="63">
        <v>5.6010340370529904E-3</v>
      </c>
      <c r="W29" s="63" t="e">
        <v>#VALUE!</v>
      </c>
      <c r="X29" s="63" t="e">
        <v>#VALUE!</v>
      </c>
      <c r="Y29" s="63" t="e">
        <v>#VALUE!</v>
      </c>
      <c r="Z29" s="63" t="e">
        <v>#VALUE!</v>
      </c>
      <c r="AA29" s="63">
        <v>0.109435588108574</v>
      </c>
      <c r="AB29" s="63">
        <v>0.14110429447852799</v>
      </c>
      <c r="AC29" s="63">
        <v>0.13264346190028201</v>
      </c>
      <c r="AD29" s="63">
        <v>0.12989588497769</v>
      </c>
      <c r="AE29" s="63">
        <v>0.135151890886547</v>
      </c>
      <c r="AF29" s="63">
        <v>0.16199913830245599</v>
      </c>
      <c r="AG29" s="63">
        <v>0.152497808939527</v>
      </c>
      <c r="AH29" s="63">
        <v>0.13170272812794001</v>
      </c>
      <c r="AI29" s="63">
        <v>0.123450669310858</v>
      </c>
      <c r="AJ29" s="63">
        <v>6.3236205827650299E-2</v>
      </c>
      <c r="AK29" s="63">
        <v>6.8935803532959904E-3</v>
      </c>
      <c r="AL29" s="63">
        <v>9.2024539877300603E-3</v>
      </c>
      <c r="AM29" s="63">
        <v>7.5258701787394196E-3</v>
      </c>
      <c r="AN29" s="63">
        <v>9.4199305899851302E-3</v>
      </c>
      <c r="AO29" s="63">
        <v>6.8195908245505298E-3</v>
      </c>
      <c r="AP29" s="63">
        <v>9.3925032313657897E-2</v>
      </c>
      <c r="AQ29" s="63">
        <v>9.4653812445223501E-2</v>
      </c>
      <c r="AR29" s="63">
        <v>8.46660395108184E-2</v>
      </c>
      <c r="AS29" s="63">
        <v>6.8418443232523607E-2</v>
      </c>
      <c r="AT29" s="63">
        <v>3.2858028518288902E-2</v>
      </c>
      <c r="AU29" s="63">
        <v>6.4627315812149904E-3</v>
      </c>
      <c r="AV29" s="63">
        <v>4.3821209465381202E-3</v>
      </c>
      <c r="AW29" s="63">
        <v>5.1740357478833503E-3</v>
      </c>
      <c r="AX29" s="63" t="e">
        <v>#VALUE!</v>
      </c>
      <c r="AY29" s="63" t="e">
        <v>#VALUE!</v>
      </c>
      <c r="AZ29" s="63">
        <v>2.0249892287806999E-2</v>
      </c>
      <c r="BA29" s="63">
        <v>2.01577563540754E-2</v>
      </c>
      <c r="BB29" s="63">
        <v>1.5051740357478799E-2</v>
      </c>
      <c r="BC29" s="63">
        <v>1.68567178978681E-2</v>
      </c>
      <c r="BD29" s="63">
        <v>9.9194048357098604E-3</v>
      </c>
      <c r="BE29" s="63">
        <v>1.7664799655321001E-2</v>
      </c>
      <c r="BF29" s="63">
        <v>1.3146362839614401E-2</v>
      </c>
      <c r="BG29" s="63">
        <v>1.0348071495766701E-2</v>
      </c>
      <c r="BH29" s="63">
        <v>1.04115022310362E-2</v>
      </c>
      <c r="BI29" s="63">
        <v>7.4395536267823897E-3</v>
      </c>
      <c r="BJ29" s="63">
        <v>5.1701852649719904E-3</v>
      </c>
      <c r="BK29" s="63" t="e">
        <v>#VALUE!</v>
      </c>
      <c r="BL29" s="63" t="e">
        <v>#VALUE!</v>
      </c>
      <c r="BM29" s="63" t="e">
        <v>#VALUE!</v>
      </c>
      <c r="BN29" s="63" t="e">
        <v>#VALUE!</v>
      </c>
      <c r="BO29" s="63" t="e">
        <v>#VALUE!</v>
      </c>
      <c r="BP29" s="63" t="e">
        <v>#VALUE!</v>
      </c>
      <c r="BQ29" s="63" t="e">
        <v>#VALUE!</v>
      </c>
      <c r="BR29" s="63" t="e">
        <v>#VALUE!</v>
      </c>
      <c r="BS29" s="63" t="e">
        <v>#VALUE!</v>
      </c>
      <c r="BT29" s="63">
        <v>1.9388194743645001E-2</v>
      </c>
      <c r="BU29" s="63">
        <v>1.1831726555652899E-2</v>
      </c>
      <c r="BV29" s="63">
        <v>7.5258701787394196E-3</v>
      </c>
      <c r="BW29" s="63">
        <v>5.9494298463064E-3</v>
      </c>
      <c r="BX29" s="63" t="e">
        <v>#VALUE!</v>
      </c>
      <c r="BY29" s="63" t="e">
        <v>#VALUE!</v>
      </c>
      <c r="BZ29" s="63" t="e">
        <v>#VALUE!</v>
      </c>
      <c r="CA29" s="63" t="e">
        <v>#VALUE!</v>
      </c>
      <c r="CB29" s="63" t="e">
        <v>#VALUE!</v>
      </c>
      <c r="CC29" s="63" t="e">
        <v>#VALUE!</v>
      </c>
      <c r="CD29" s="63">
        <v>7.7552778974579904E-3</v>
      </c>
      <c r="CE29" s="63">
        <v>5.2585451358457503E-3</v>
      </c>
      <c r="CF29" s="63" t="e">
        <v>#VALUE!</v>
      </c>
      <c r="CG29" s="63" t="e">
        <v>#VALUE!</v>
      </c>
      <c r="CH29" s="63" t="e">
        <v>#VALUE!</v>
      </c>
      <c r="CI29" s="63" t="e">
        <v>#VALUE!</v>
      </c>
      <c r="CJ29" s="63" t="e">
        <v>#VALUE!</v>
      </c>
      <c r="CK29" s="63" t="e">
        <v>#VALUE!</v>
      </c>
      <c r="CL29" s="63" t="e">
        <v>#VALUE!</v>
      </c>
      <c r="CM29" s="63" t="e">
        <v>#VALUE!</v>
      </c>
      <c r="CN29" s="63" t="e">
        <v>#VALUE!</v>
      </c>
      <c r="CO29" s="63" t="e">
        <v>#VALUE!</v>
      </c>
      <c r="CP29" s="63" t="e">
        <v>#VALUE!</v>
      </c>
      <c r="CQ29" s="63" t="e">
        <v>#VALUE!</v>
      </c>
      <c r="CR29" s="63" t="e">
        <v>#VALUE!</v>
      </c>
      <c r="CS29" s="63">
        <v>5.6010340370529904E-3</v>
      </c>
      <c r="CT29" s="63">
        <v>4.3821209465381202E-3</v>
      </c>
      <c r="CU29" s="63" t="e">
        <v>#VALUE!</v>
      </c>
      <c r="CV29" s="63">
        <v>6.9410014873574604E-3</v>
      </c>
      <c r="CW29" s="63" t="e">
        <v>#VALUE!</v>
      </c>
      <c r="CX29" s="63">
        <v>0.71908660060318796</v>
      </c>
      <c r="CY29" s="63">
        <v>0.70990359333917596</v>
      </c>
      <c r="CZ29" s="63">
        <v>0.77046095954844795</v>
      </c>
      <c r="DA29" s="63">
        <v>0.75161130391670805</v>
      </c>
      <c r="DB29" s="63">
        <v>0.73155610663360204</v>
      </c>
      <c r="DC29" s="63">
        <v>0.10771219302024999</v>
      </c>
      <c r="DD29" s="63">
        <v>0.10385626643295399</v>
      </c>
      <c r="DE29" s="63">
        <v>9.2191909689557899E-2</v>
      </c>
      <c r="DF29" s="63">
        <v>7.5359444719881E-2</v>
      </c>
      <c r="DG29" s="63">
        <v>3.3477991320520803E-2</v>
      </c>
      <c r="DH29" s="63">
        <v>6.07496768634209E-2</v>
      </c>
      <c r="DI29" s="63">
        <v>5.2147239263803699E-2</v>
      </c>
      <c r="DJ29" s="63">
        <v>4.1862652869238001E-2</v>
      </c>
      <c r="DK29" s="63">
        <v>4.80912245909767E-2</v>
      </c>
      <c r="DL29" s="63">
        <v>3.03781773093614E-2</v>
      </c>
    </row>
    <row r="30" spans="1:116" x14ac:dyDescent="0.3">
      <c r="A30" s="63" t="s">
        <v>47</v>
      </c>
      <c r="B30" s="63">
        <v>0.80940834141610096</v>
      </c>
      <c r="C30" s="63">
        <v>0.79082774049216997</v>
      </c>
      <c r="D30" s="63">
        <v>0.750741839762611</v>
      </c>
      <c r="E30" s="63">
        <v>0.74389480275516595</v>
      </c>
      <c r="F30" s="63">
        <v>0.76701570680628295</v>
      </c>
      <c r="G30" s="63">
        <v>0.24054316197866099</v>
      </c>
      <c r="H30" s="63">
        <v>0.26789709172259502</v>
      </c>
      <c r="I30" s="63">
        <v>0.24629080118694399</v>
      </c>
      <c r="J30" s="63">
        <v>0.28052598622417002</v>
      </c>
      <c r="K30" s="63">
        <v>0.22774869109947601</v>
      </c>
      <c r="L30" s="63">
        <v>0.110572259941804</v>
      </c>
      <c r="M30" s="63">
        <v>9.1722595078299801E-2</v>
      </c>
      <c r="N30" s="63">
        <v>8.0118694362017795E-2</v>
      </c>
      <c r="O30" s="63">
        <v>7.2010018785222299E-2</v>
      </c>
      <c r="P30" s="63">
        <v>3.05410122164049E-2</v>
      </c>
      <c r="Q30" s="63" t="e">
        <v>#VALUE!</v>
      </c>
      <c r="R30" s="63" t="e">
        <v>#VALUE!</v>
      </c>
      <c r="S30" s="63" t="e">
        <v>#VALUE!</v>
      </c>
      <c r="T30" s="63" t="e">
        <v>#VALUE!</v>
      </c>
      <c r="U30" s="63" t="e">
        <v>#VALUE!</v>
      </c>
      <c r="V30" s="63" t="e">
        <v>#VALUE!</v>
      </c>
      <c r="W30" s="63" t="e">
        <v>#VALUE!</v>
      </c>
      <c r="X30" s="63" t="e">
        <v>#VALUE!</v>
      </c>
      <c r="Y30" s="63" t="e">
        <v>#VALUE!</v>
      </c>
      <c r="Z30" s="63" t="e">
        <v>#VALUE!</v>
      </c>
      <c r="AA30" s="63">
        <v>0.292919495635306</v>
      </c>
      <c r="AB30" s="63">
        <v>0.31319910514541399</v>
      </c>
      <c r="AC30" s="63">
        <v>0.30623145400593499</v>
      </c>
      <c r="AD30" s="63">
        <v>0.324358171571697</v>
      </c>
      <c r="AE30" s="63">
        <v>0.25130890052355997</v>
      </c>
      <c r="AF30" s="63">
        <v>0.13094083414161001</v>
      </c>
      <c r="AG30" s="63">
        <v>0.118008948545861</v>
      </c>
      <c r="AH30" s="63">
        <v>0.12284866468842701</v>
      </c>
      <c r="AI30" s="63">
        <v>8.7664370695053201E-2</v>
      </c>
      <c r="AJ30" s="63">
        <v>5.2356020942408397E-2</v>
      </c>
      <c r="AK30" s="63">
        <v>1.6003879728419001E-2</v>
      </c>
      <c r="AL30" s="63">
        <v>8.3892617449664395E-3</v>
      </c>
      <c r="AM30" s="63">
        <v>9.4955489614243303E-3</v>
      </c>
      <c r="AN30" s="63" t="e">
        <v>#VALUE!</v>
      </c>
      <c r="AO30" s="63" t="e">
        <v>#VALUE!</v>
      </c>
      <c r="AP30" s="63">
        <v>7.3229873908826404E-2</v>
      </c>
      <c r="AQ30" s="63">
        <v>6.9910514541386998E-2</v>
      </c>
      <c r="AR30" s="63">
        <v>6.1721068249258201E-2</v>
      </c>
      <c r="AS30" s="63">
        <v>3.5065748278021301E-2</v>
      </c>
      <c r="AT30" s="63">
        <v>1.91972076788831E-2</v>
      </c>
      <c r="AU30" s="63">
        <v>1.06692531522793E-2</v>
      </c>
      <c r="AV30" s="63">
        <v>8.9485458612975407E-3</v>
      </c>
      <c r="AW30" s="63">
        <v>1.18694362017804E-2</v>
      </c>
      <c r="AX30" s="63">
        <v>1.37758296806512E-2</v>
      </c>
      <c r="AY30" s="63" t="e">
        <v>#VALUE!</v>
      </c>
      <c r="AZ30" s="63">
        <v>1.55189136760427E-2</v>
      </c>
      <c r="BA30" s="63">
        <v>1.9574944071588399E-2</v>
      </c>
      <c r="BB30" s="63">
        <v>2.3738872403560801E-2</v>
      </c>
      <c r="BC30" s="63">
        <v>1.37758296806512E-2</v>
      </c>
      <c r="BD30" s="63" t="e">
        <v>#VALUE!</v>
      </c>
      <c r="BE30" s="63">
        <v>2.4733268671193E-2</v>
      </c>
      <c r="BF30" s="63">
        <v>1.7897091722595099E-2</v>
      </c>
      <c r="BG30" s="63">
        <v>2.1364985163204699E-2</v>
      </c>
      <c r="BH30" s="63">
        <v>2.3794614902943E-2</v>
      </c>
      <c r="BI30" s="63">
        <v>1.6579406631762699E-2</v>
      </c>
      <c r="BJ30" s="63" t="e">
        <v>#VALUE!</v>
      </c>
      <c r="BK30" s="63" t="e">
        <v>#VALUE!</v>
      </c>
      <c r="BL30" s="63" t="e">
        <v>#VALUE!</v>
      </c>
      <c r="BM30" s="63" t="e">
        <v>#VALUE!</v>
      </c>
      <c r="BN30" s="63" t="e">
        <v>#VALUE!</v>
      </c>
      <c r="BO30" s="63">
        <v>2.3278370514063999E-2</v>
      </c>
      <c r="BP30" s="63">
        <v>2.0693512304250601E-2</v>
      </c>
      <c r="BQ30" s="63">
        <v>2.3738872403560801E-2</v>
      </c>
      <c r="BR30" s="63">
        <v>2.19160926737633E-2</v>
      </c>
      <c r="BS30" s="63">
        <v>1.3089005235602099E-2</v>
      </c>
      <c r="BT30" s="63">
        <v>5.3346265761396701E-3</v>
      </c>
      <c r="BU30" s="63" t="e">
        <v>#VALUE!</v>
      </c>
      <c r="BV30" s="63" t="e">
        <v>#VALUE!</v>
      </c>
      <c r="BW30" s="63" t="e">
        <v>#VALUE!</v>
      </c>
      <c r="BX30" s="63" t="e">
        <v>#VALUE!</v>
      </c>
      <c r="BY30" s="63" t="e">
        <v>#VALUE!</v>
      </c>
      <c r="BZ30" s="63" t="e">
        <v>#VALUE!</v>
      </c>
      <c r="CA30" s="63" t="e">
        <v>#VALUE!</v>
      </c>
      <c r="CB30" s="63" t="e">
        <v>#VALUE!</v>
      </c>
      <c r="CC30" s="63" t="e">
        <v>#VALUE!</v>
      </c>
      <c r="CD30" s="63" t="e">
        <v>#VALUE!</v>
      </c>
      <c r="CE30" s="63" t="e">
        <v>#VALUE!</v>
      </c>
      <c r="CF30" s="63" t="e">
        <v>#VALUE!</v>
      </c>
      <c r="CG30" s="63" t="e">
        <v>#VALUE!</v>
      </c>
      <c r="CH30" s="63" t="e">
        <v>#VALUE!</v>
      </c>
      <c r="CI30" s="63" t="e">
        <v>#VALUE!</v>
      </c>
      <c r="CJ30" s="63" t="e">
        <v>#VALUE!</v>
      </c>
      <c r="CK30" s="63" t="e">
        <v>#VALUE!</v>
      </c>
      <c r="CL30" s="63" t="e">
        <v>#VALUE!</v>
      </c>
      <c r="CM30" s="63" t="e">
        <v>#VALUE!</v>
      </c>
      <c r="CN30" s="63" t="e">
        <v>#VALUE!</v>
      </c>
      <c r="CO30" s="63" t="e">
        <v>#VALUE!</v>
      </c>
      <c r="CP30" s="63" t="e">
        <v>#VALUE!</v>
      </c>
      <c r="CQ30" s="63" t="e">
        <v>#VALUE!</v>
      </c>
      <c r="CR30" s="63" t="e">
        <v>#VALUE!</v>
      </c>
      <c r="CS30" s="63" t="e">
        <v>#VALUE!</v>
      </c>
      <c r="CT30" s="63" t="e">
        <v>#VALUE!</v>
      </c>
      <c r="CU30" s="63" t="e">
        <v>#VALUE!</v>
      </c>
      <c r="CV30" s="63" t="e">
        <v>#VALUE!</v>
      </c>
      <c r="CW30" s="63" t="e">
        <v>#VALUE!</v>
      </c>
      <c r="CX30" s="63">
        <v>0.84384093113482095</v>
      </c>
      <c r="CY30" s="63">
        <v>0.83780760626398199</v>
      </c>
      <c r="CZ30" s="63">
        <v>0.82314540059347197</v>
      </c>
      <c r="DA30" s="63">
        <v>0.79899812147777105</v>
      </c>
      <c r="DB30" s="63">
        <v>0.80541012216404895</v>
      </c>
      <c r="DC30" s="63">
        <v>8.3414161008729407E-2</v>
      </c>
      <c r="DD30" s="63">
        <v>7.8859060402684603E-2</v>
      </c>
      <c r="DE30" s="63">
        <v>7.5370919881305606E-2</v>
      </c>
      <c r="DF30" s="63">
        <v>4.88415779586725E-2</v>
      </c>
      <c r="DG30" s="63">
        <v>2.2687609075043601E-2</v>
      </c>
      <c r="DH30" s="63">
        <v>5.0921435499515E-2</v>
      </c>
      <c r="DI30" s="63">
        <v>4.25055928411633E-2</v>
      </c>
      <c r="DJ30" s="63">
        <v>5.2225519287833803E-2</v>
      </c>
      <c r="DK30" s="63">
        <v>3.9448966812774003E-2</v>
      </c>
      <c r="DL30" s="63">
        <v>2.7923211169284499E-2</v>
      </c>
    </row>
    <row r="31" spans="1:116" x14ac:dyDescent="0.3">
      <c r="A31" s="63" t="s">
        <v>48</v>
      </c>
      <c r="B31" s="63">
        <v>0.79382994732881895</v>
      </c>
      <c r="C31" s="63">
        <v>0.84361549497847899</v>
      </c>
      <c r="D31" s="63">
        <v>0.81062355658198604</v>
      </c>
      <c r="E31" s="63">
        <v>0.80180180180180205</v>
      </c>
      <c r="F31" s="63">
        <v>0.77607913669064699</v>
      </c>
      <c r="G31" s="63">
        <v>0.36418359668924</v>
      </c>
      <c r="H31" s="63">
        <v>0.39239598278335702</v>
      </c>
      <c r="I31" s="63">
        <v>0.34180138568129298</v>
      </c>
      <c r="J31" s="63">
        <v>0.33408408408408402</v>
      </c>
      <c r="K31" s="63">
        <v>0.30755395683453202</v>
      </c>
      <c r="L31" s="63">
        <v>0.129420617005267</v>
      </c>
      <c r="M31" s="63">
        <v>0.106886657101865</v>
      </c>
      <c r="N31" s="63">
        <v>9.6997690531177794E-2</v>
      </c>
      <c r="O31" s="63">
        <v>0.10210210210210199</v>
      </c>
      <c r="P31" s="63">
        <v>6.7446043165467595E-2</v>
      </c>
      <c r="Q31" s="63" t="e">
        <v>#VALUE!</v>
      </c>
      <c r="R31" s="63" t="e">
        <v>#VALUE!</v>
      </c>
      <c r="S31" s="63" t="e">
        <v>#VALUE!</v>
      </c>
      <c r="T31" s="63" t="e">
        <v>#VALUE!</v>
      </c>
      <c r="U31" s="63" t="e">
        <v>#VALUE!</v>
      </c>
      <c r="V31" s="63">
        <v>1.8811136192626001E-2</v>
      </c>
      <c r="W31" s="63">
        <v>1.5064562410329999E-2</v>
      </c>
      <c r="X31" s="63">
        <v>8.4680523479599701E-3</v>
      </c>
      <c r="Y31" s="63" t="e">
        <v>#VALUE!</v>
      </c>
      <c r="Z31" s="63" t="e">
        <v>#VALUE!</v>
      </c>
      <c r="AA31" s="63">
        <v>0.30549285176824698</v>
      </c>
      <c r="AB31" s="63">
        <v>0.31348637015781899</v>
      </c>
      <c r="AC31" s="63">
        <v>0.25096227867590498</v>
      </c>
      <c r="AD31" s="63">
        <v>0.23123123123123099</v>
      </c>
      <c r="AE31" s="63">
        <v>0.163669064748201</v>
      </c>
      <c r="AF31" s="63">
        <v>0.17983446200150499</v>
      </c>
      <c r="AG31" s="63">
        <v>0.184361549497848</v>
      </c>
      <c r="AH31" s="63">
        <v>0.155504234026174</v>
      </c>
      <c r="AI31" s="63">
        <v>0.186936936936937</v>
      </c>
      <c r="AJ31" s="63">
        <v>0.119604316546763</v>
      </c>
      <c r="AK31" s="63">
        <v>3.9127163280662201E-2</v>
      </c>
      <c r="AL31" s="63">
        <v>4.8063127690100398E-2</v>
      </c>
      <c r="AM31" s="63">
        <v>4.6189376443418001E-2</v>
      </c>
      <c r="AN31" s="63">
        <v>5.1051051051051101E-2</v>
      </c>
      <c r="AO31" s="63">
        <v>3.5071942446043197E-2</v>
      </c>
      <c r="AP31" s="63">
        <v>7.8254326561324306E-2</v>
      </c>
      <c r="AQ31" s="63">
        <v>8.0344332855093306E-2</v>
      </c>
      <c r="AR31" s="63">
        <v>6.15858352578907E-2</v>
      </c>
      <c r="AS31" s="63">
        <v>8.8588588588588604E-2</v>
      </c>
      <c r="AT31" s="63">
        <v>5.4856115107913703E-2</v>
      </c>
      <c r="AU31" s="63" t="e">
        <v>#VALUE!</v>
      </c>
      <c r="AV31" s="63" t="e">
        <v>#VALUE!</v>
      </c>
      <c r="AW31" s="63" t="e">
        <v>#VALUE!</v>
      </c>
      <c r="AX31" s="63" t="e">
        <v>#VALUE!</v>
      </c>
      <c r="AY31" s="63" t="e">
        <v>#VALUE!</v>
      </c>
      <c r="AZ31" s="63">
        <v>5.7185854025583099E-2</v>
      </c>
      <c r="BA31" s="63">
        <v>5.23672883787661E-2</v>
      </c>
      <c r="BB31" s="63">
        <v>3.84911470361817E-2</v>
      </c>
      <c r="BC31" s="63">
        <v>3.0030030030029999E-2</v>
      </c>
      <c r="BD31" s="63">
        <v>1.7985611510791401E-2</v>
      </c>
      <c r="BE31" s="63">
        <v>1.9563581640331101E-2</v>
      </c>
      <c r="BF31" s="63">
        <v>1.9368723098995701E-2</v>
      </c>
      <c r="BG31" s="63">
        <v>1.38568129330254E-2</v>
      </c>
      <c r="BH31" s="63">
        <v>1.27627627627628E-2</v>
      </c>
      <c r="BI31" s="63" t="e">
        <v>#VALUE!</v>
      </c>
      <c r="BJ31" s="63">
        <v>1.12866817155756E-2</v>
      </c>
      <c r="BK31" s="63">
        <v>9.3256814921090399E-3</v>
      </c>
      <c r="BL31" s="63" t="e">
        <v>#VALUE!</v>
      </c>
      <c r="BM31" s="63" t="e">
        <v>#VALUE!</v>
      </c>
      <c r="BN31" s="63" t="e">
        <v>#VALUE!</v>
      </c>
      <c r="BO31" s="63" t="e">
        <v>#VALUE!</v>
      </c>
      <c r="BP31" s="63" t="e">
        <v>#VALUE!</v>
      </c>
      <c r="BQ31" s="63" t="e">
        <v>#VALUE!</v>
      </c>
      <c r="BR31" s="63" t="e">
        <v>#VALUE!</v>
      </c>
      <c r="BS31" s="63" t="e">
        <v>#VALUE!</v>
      </c>
      <c r="BT31" s="63" t="e">
        <v>#VALUE!</v>
      </c>
      <c r="BU31" s="63" t="e">
        <v>#VALUE!</v>
      </c>
      <c r="BV31" s="63" t="e">
        <v>#VALUE!</v>
      </c>
      <c r="BW31" s="63" t="e">
        <v>#VALUE!</v>
      </c>
      <c r="BX31" s="63" t="e">
        <v>#VALUE!</v>
      </c>
      <c r="BY31" s="63" t="e">
        <v>#VALUE!</v>
      </c>
      <c r="BZ31" s="63" t="e">
        <v>#VALUE!</v>
      </c>
      <c r="CA31" s="63" t="e">
        <v>#VALUE!</v>
      </c>
      <c r="CB31" s="63" t="e">
        <v>#VALUE!</v>
      </c>
      <c r="CC31" s="63" t="e">
        <v>#VALUE!</v>
      </c>
      <c r="CD31" s="63" t="e">
        <v>#VALUE!</v>
      </c>
      <c r="CE31" s="63" t="e">
        <v>#VALUE!</v>
      </c>
      <c r="CF31" s="63" t="e">
        <v>#VALUE!</v>
      </c>
      <c r="CG31" s="63" t="e">
        <v>#VALUE!</v>
      </c>
      <c r="CH31" s="63" t="e">
        <v>#VALUE!</v>
      </c>
      <c r="CI31" s="63" t="e">
        <v>#VALUE!</v>
      </c>
      <c r="CJ31" s="63" t="e">
        <v>#VALUE!</v>
      </c>
      <c r="CK31" s="63" t="e">
        <v>#VALUE!</v>
      </c>
      <c r="CL31" s="63" t="e">
        <v>#VALUE!</v>
      </c>
      <c r="CM31" s="63" t="e">
        <v>#VALUE!</v>
      </c>
      <c r="CN31" s="63" t="e">
        <v>#VALUE!</v>
      </c>
      <c r="CO31" s="63" t="e">
        <v>#VALUE!</v>
      </c>
      <c r="CP31" s="63" t="e">
        <v>#VALUE!</v>
      </c>
      <c r="CQ31" s="63" t="e">
        <v>#VALUE!</v>
      </c>
      <c r="CR31" s="63" t="e">
        <v>#VALUE!</v>
      </c>
      <c r="CS31" s="63" t="e">
        <v>#VALUE!</v>
      </c>
      <c r="CT31" s="63" t="e">
        <v>#VALUE!</v>
      </c>
      <c r="CU31" s="63">
        <v>1.00076982294072E-2</v>
      </c>
      <c r="CV31" s="63">
        <v>1.35135135135135E-2</v>
      </c>
      <c r="CW31" s="63">
        <v>9.8920863309352493E-3</v>
      </c>
      <c r="CX31" s="63">
        <v>0.81188863807374001</v>
      </c>
      <c r="CY31" s="63">
        <v>0.86800573888091803</v>
      </c>
      <c r="CZ31" s="63">
        <v>0.83063895304080104</v>
      </c>
      <c r="DA31" s="63">
        <v>0.81831831831831803</v>
      </c>
      <c r="DB31" s="63">
        <v>0.80215827338129497</v>
      </c>
      <c r="DC31" s="63">
        <v>8.2768999247554598E-2</v>
      </c>
      <c r="DD31" s="63">
        <v>8.1779053084648501E-2</v>
      </c>
      <c r="DE31" s="63">
        <v>6.3895304080061596E-2</v>
      </c>
      <c r="DF31" s="63">
        <v>9.0840840840840806E-2</v>
      </c>
      <c r="DG31" s="63">
        <v>5.4856115107913703E-2</v>
      </c>
      <c r="DH31" s="63">
        <v>0.104589917231001</v>
      </c>
      <c r="DI31" s="63">
        <v>0.11334289813486401</v>
      </c>
      <c r="DJ31" s="63">
        <v>9.9307159353348703E-2</v>
      </c>
      <c r="DK31" s="63">
        <v>0.100600600600601</v>
      </c>
      <c r="DL31" s="63">
        <v>6.6546762589928102E-2</v>
      </c>
    </row>
    <row r="32" spans="1:116" x14ac:dyDescent="0.3">
      <c r="A32" s="63" t="s">
        <v>49</v>
      </c>
      <c r="B32" s="63">
        <v>0.68783068783068801</v>
      </c>
      <c r="C32" s="63">
        <v>0.69430894308943103</v>
      </c>
      <c r="D32" s="63">
        <v>0.72640761300555101</v>
      </c>
      <c r="E32" s="63">
        <v>0.6875</v>
      </c>
      <c r="F32" s="63">
        <v>0.70649651972157801</v>
      </c>
      <c r="G32" s="63">
        <v>0.30839002267573701</v>
      </c>
      <c r="H32" s="63">
        <v>0.32520325203251998</v>
      </c>
      <c r="I32" s="63">
        <v>0.33782712133227599</v>
      </c>
      <c r="J32" s="63">
        <v>0.28510273972602701</v>
      </c>
      <c r="K32" s="63">
        <v>0.29814385150812101</v>
      </c>
      <c r="L32" s="63">
        <v>8.6167800453514701E-2</v>
      </c>
      <c r="M32" s="63">
        <v>7.4796747967479704E-2</v>
      </c>
      <c r="N32" s="63">
        <v>6.3441712926249005E-2</v>
      </c>
      <c r="O32" s="63">
        <v>5.0513698630137001E-2</v>
      </c>
      <c r="P32" s="63">
        <v>2.7842227378190299E-2</v>
      </c>
      <c r="Q32" s="63" t="e">
        <v>#VALUE!</v>
      </c>
      <c r="R32" s="63" t="e">
        <v>#VALUE!</v>
      </c>
      <c r="S32" s="63" t="e">
        <v>#VALUE!</v>
      </c>
      <c r="T32" s="63" t="e">
        <v>#VALUE!</v>
      </c>
      <c r="U32" s="63" t="e">
        <v>#VALUE!</v>
      </c>
      <c r="V32" s="63" t="e">
        <v>#VALUE!</v>
      </c>
      <c r="W32" s="63" t="e">
        <v>#VALUE!</v>
      </c>
      <c r="X32" s="63" t="e">
        <v>#VALUE!</v>
      </c>
      <c r="Y32" s="63" t="e">
        <v>#VALUE!</v>
      </c>
      <c r="Z32" s="63" t="e">
        <v>#VALUE!</v>
      </c>
      <c r="AA32" s="63">
        <v>0.15117157974300799</v>
      </c>
      <c r="AB32" s="63">
        <v>0.15365853658536599</v>
      </c>
      <c r="AC32" s="63">
        <v>0.14353687549563801</v>
      </c>
      <c r="AD32" s="63">
        <v>0.12928082191780799</v>
      </c>
      <c r="AE32" s="63">
        <v>0.14849187935034799</v>
      </c>
      <c r="AF32" s="63">
        <v>0.16553287981859399</v>
      </c>
      <c r="AG32" s="63">
        <v>0.13495934959349601</v>
      </c>
      <c r="AH32" s="63">
        <v>0.15463917525773199</v>
      </c>
      <c r="AI32" s="63">
        <v>0.119006849315068</v>
      </c>
      <c r="AJ32" s="63">
        <v>4.8723897911832903E-2</v>
      </c>
      <c r="AK32" s="63" t="e">
        <v>#VALUE!</v>
      </c>
      <c r="AL32" s="63" t="e">
        <v>#VALUE!</v>
      </c>
      <c r="AM32" s="63" t="e">
        <v>#VALUE!</v>
      </c>
      <c r="AN32" s="63" t="e">
        <v>#VALUE!</v>
      </c>
      <c r="AO32" s="63" t="e">
        <v>#VALUE!</v>
      </c>
      <c r="AP32" s="63">
        <v>4.91307634164777E-2</v>
      </c>
      <c r="AQ32" s="63">
        <v>4.2276422764227599E-2</v>
      </c>
      <c r="AR32" s="63">
        <v>5.7097541633624099E-2</v>
      </c>
      <c r="AS32" s="63">
        <v>4.2808219178082203E-2</v>
      </c>
      <c r="AT32" s="63">
        <v>1.6241299303944301E-2</v>
      </c>
      <c r="AU32" s="63">
        <v>1.8896447467875999E-2</v>
      </c>
      <c r="AV32" s="63" t="e">
        <v>#VALUE!</v>
      </c>
      <c r="AW32" s="63" t="e">
        <v>#VALUE!</v>
      </c>
      <c r="AX32" s="63" t="e">
        <v>#VALUE!</v>
      </c>
      <c r="AY32" s="63" t="e">
        <v>#VALUE!</v>
      </c>
      <c r="AZ32" s="63">
        <v>1.58730158730159E-2</v>
      </c>
      <c r="BA32" s="63">
        <v>2.0325203252032499E-2</v>
      </c>
      <c r="BB32" s="63">
        <v>1.26883425852498E-2</v>
      </c>
      <c r="BC32" s="63">
        <v>1.1986301369862999E-2</v>
      </c>
      <c r="BD32" s="63">
        <v>1.1600928074245899E-2</v>
      </c>
      <c r="BE32" s="63">
        <v>1.8896447467875999E-2</v>
      </c>
      <c r="BF32" s="63">
        <v>2.27642276422764E-2</v>
      </c>
      <c r="BG32" s="63">
        <v>1.4274385408406001E-2</v>
      </c>
      <c r="BH32" s="63" t="e">
        <v>#VALUE!</v>
      </c>
      <c r="BI32" s="63" t="e">
        <v>#VALUE!</v>
      </c>
      <c r="BJ32" s="63" t="e">
        <v>#VALUE!</v>
      </c>
      <c r="BK32" s="63" t="e">
        <v>#VALUE!</v>
      </c>
      <c r="BL32" s="63" t="e">
        <v>#VALUE!</v>
      </c>
      <c r="BM32" s="63" t="e">
        <v>#VALUE!</v>
      </c>
      <c r="BN32" s="63" t="e">
        <v>#VALUE!</v>
      </c>
      <c r="BO32" s="63" t="e">
        <v>#VALUE!</v>
      </c>
      <c r="BP32" s="63" t="e">
        <v>#VALUE!</v>
      </c>
      <c r="BQ32" s="63" t="e">
        <v>#VALUE!</v>
      </c>
      <c r="BR32" s="63" t="e">
        <v>#VALUE!</v>
      </c>
      <c r="BS32" s="63" t="e">
        <v>#VALUE!</v>
      </c>
      <c r="BT32" s="63" t="e">
        <v>#VALUE!</v>
      </c>
      <c r="BU32" s="63" t="e">
        <v>#VALUE!</v>
      </c>
      <c r="BV32" s="63" t="e">
        <v>#VALUE!</v>
      </c>
      <c r="BW32" s="63" t="e">
        <v>#VALUE!</v>
      </c>
      <c r="BX32" s="63" t="e">
        <v>#VALUE!</v>
      </c>
      <c r="BY32" s="63" t="e">
        <v>#VALUE!</v>
      </c>
      <c r="BZ32" s="63" t="e">
        <v>#VALUE!</v>
      </c>
      <c r="CA32" s="63" t="e">
        <v>#VALUE!</v>
      </c>
      <c r="CB32" s="63" t="e">
        <v>#VALUE!</v>
      </c>
      <c r="CC32" s="63" t="e">
        <v>#VALUE!</v>
      </c>
      <c r="CD32" s="63" t="e">
        <v>#VALUE!</v>
      </c>
      <c r="CE32" s="63" t="e">
        <v>#VALUE!</v>
      </c>
      <c r="CF32" s="63" t="e">
        <v>#VALUE!</v>
      </c>
      <c r="CG32" s="63" t="e">
        <v>#VALUE!</v>
      </c>
      <c r="CH32" s="63" t="e">
        <v>#VALUE!</v>
      </c>
      <c r="CI32" s="63" t="e">
        <v>#VALUE!</v>
      </c>
      <c r="CJ32" s="63" t="e">
        <v>#VALUE!</v>
      </c>
      <c r="CK32" s="63" t="e">
        <v>#VALUE!</v>
      </c>
      <c r="CL32" s="63" t="e">
        <v>#VALUE!</v>
      </c>
      <c r="CM32" s="63" t="e">
        <v>#VALUE!</v>
      </c>
      <c r="CN32" s="63" t="e">
        <v>#VALUE!</v>
      </c>
      <c r="CO32" s="63" t="e">
        <v>#VALUE!</v>
      </c>
      <c r="CP32" s="63" t="e">
        <v>#VALUE!</v>
      </c>
      <c r="CQ32" s="63" t="e">
        <v>#VALUE!</v>
      </c>
      <c r="CR32" s="63" t="e">
        <v>#VALUE!</v>
      </c>
      <c r="CS32" s="63">
        <v>7.3318216175358997E-2</v>
      </c>
      <c r="CT32" s="63">
        <v>5.77235772357724E-2</v>
      </c>
      <c r="CU32" s="63">
        <v>6.7406819984139596E-2</v>
      </c>
      <c r="CV32" s="63">
        <v>5.7363013698630103E-2</v>
      </c>
      <c r="CW32" s="63" t="e">
        <v>#VALUE!</v>
      </c>
      <c r="CX32" s="63">
        <v>0.82917611489040099</v>
      </c>
      <c r="CY32" s="63">
        <v>0.82926829268292701</v>
      </c>
      <c r="CZ32" s="63">
        <v>0.82236320380650296</v>
      </c>
      <c r="DA32" s="63">
        <v>0.76626712328767099</v>
      </c>
      <c r="DB32" s="63">
        <v>0.75522041763341097</v>
      </c>
      <c r="DC32" s="63">
        <v>6.7271352985638702E-2</v>
      </c>
      <c r="DD32" s="63">
        <v>4.7967479674796698E-2</v>
      </c>
      <c r="DE32" s="63">
        <v>5.7890563045202202E-2</v>
      </c>
      <c r="DF32" s="63">
        <v>4.2808219178082203E-2</v>
      </c>
      <c r="DG32" s="63">
        <v>1.7401392111368898E-2</v>
      </c>
      <c r="DH32" s="63">
        <v>0.105064247921391</v>
      </c>
      <c r="DI32" s="63">
        <v>9.3495934959349603E-2</v>
      </c>
      <c r="DJ32" s="63">
        <v>9.67486122125297E-2</v>
      </c>
      <c r="DK32" s="63">
        <v>7.7054794520547906E-2</v>
      </c>
      <c r="DL32" s="63">
        <v>3.01624129930394E-2</v>
      </c>
    </row>
    <row r="33" spans="1:116" x14ac:dyDescent="0.3">
      <c r="A33" s="63" t="s">
        <v>854</v>
      </c>
      <c r="B33" s="63" t="e">
        <v>#VALUE!</v>
      </c>
      <c r="C33" s="63" t="e">
        <v>#VALUE!</v>
      </c>
      <c r="D33" s="63" t="e">
        <v>#VALUE!</v>
      </c>
      <c r="E33" s="63" t="e">
        <v>#VALUE!</v>
      </c>
      <c r="F33" s="63" t="e">
        <v>#VALUE!</v>
      </c>
      <c r="G33" s="63" t="e">
        <v>#VALUE!</v>
      </c>
      <c r="H33" s="63" t="e">
        <v>#VALUE!</v>
      </c>
      <c r="I33" s="63" t="e">
        <v>#VALUE!</v>
      </c>
      <c r="J33" s="63" t="e">
        <v>#VALUE!</v>
      </c>
      <c r="K33" s="63" t="e">
        <v>#VALUE!</v>
      </c>
      <c r="L33" s="63" t="e">
        <v>#VALUE!</v>
      </c>
      <c r="M33" s="63" t="e">
        <v>#VALUE!</v>
      </c>
      <c r="N33" s="63" t="e">
        <v>#VALUE!</v>
      </c>
      <c r="O33" s="63" t="e">
        <v>#VALUE!</v>
      </c>
      <c r="P33" s="63" t="e">
        <v>#VALUE!</v>
      </c>
      <c r="Q33" s="63" t="e">
        <v>#VALUE!</v>
      </c>
      <c r="R33" s="63" t="e">
        <v>#VALUE!</v>
      </c>
      <c r="S33" s="63" t="e">
        <v>#VALUE!</v>
      </c>
      <c r="T33" s="63" t="e">
        <v>#VALUE!</v>
      </c>
      <c r="U33" s="63" t="e">
        <v>#VALUE!</v>
      </c>
      <c r="V33" s="63" t="e">
        <v>#VALUE!</v>
      </c>
      <c r="W33" s="63" t="e">
        <v>#VALUE!</v>
      </c>
      <c r="X33" s="63" t="e">
        <v>#VALUE!</v>
      </c>
      <c r="Y33" s="63" t="e">
        <v>#VALUE!</v>
      </c>
      <c r="Z33" s="63" t="e">
        <v>#VALUE!</v>
      </c>
      <c r="AA33" s="63" t="e">
        <v>#VALUE!</v>
      </c>
      <c r="AB33" s="63" t="e">
        <v>#VALUE!</v>
      </c>
      <c r="AC33" s="63" t="e">
        <v>#VALUE!</v>
      </c>
      <c r="AD33" s="63" t="e">
        <v>#VALUE!</v>
      </c>
      <c r="AE33" s="63" t="e">
        <v>#VALUE!</v>
      </c>
      <c r="AF33" s="63" t="e">
        <v>#VALUE!</v>
      </c>
      <c r="AG33" s="63" t="e">
        <v>#VALUE!</v>
      </c>
      <c r="AH33" s="63" t="e">
        <v>#VALUE!</v>
      </c>
      <c r="AI33" s="63" t="e">
        <v>#VALUE!</v>
      </c>
      <c r="AJ33" s="63" t="e">
        <v>#VALUE!</v>
      </c>
      <c r="AK33" s="63" t="e">
        <v>#VALUE!</v>
      </c>
      <c r="AL33" s="63" t="e">
        <v>#VALUE!</v>
      </c>
      <c r="AM33" s="63" t="e">
        <v>#VALUE!</v>
      </c>
      <c r="AN33" s="63" t="e">
        <v>#VALUE!</v>
      </c>
      <c r="AO33" s="63" t="e">
        <v>#VALUE!</v>
      </c>
      <c r="AP33" s="63" t="e">
        <v>#VALUE!</v>
      </c>
      <c r="AQ33" s="63" t="e">
        <v>#VALUE!</v>
      </c>
      <c r="AR33" s="63" t="e">
        <v>#VALUE!</v>
      </c>
      <c r="AS33" s="63" t="e">
        <v>#VALUE!</v>
      </c>
      <c r="AT33" s="63" t="e">
        <v>#VALUE!</v>
      </c>
      <c r="AU33" s="63" t="e">
        <v>#VALUE!</v>
      </c>
      <c r="AV33" s="63" t="e">
        <v>#VALUE!</v>
      </c>
      <c r="AW33" s="63" t="e">
        <v>#VALUE!</v>
      </c>
      <c r="AX33" s="63" t="e">
        <v>#VALUE!</v>
      </c>
      <c r="AY33" s="63" t="e">
        <v>#VALUE!</v>
      </c>
      <c r="AZ33" s="63" t="e">
        <v>#VALUE!</v>
      </c>
      <c r="BA33" s="63" t="e">
        <v>#VALUE!</v>
      </c>
      <c r="BB33" s="63" t="e">
        <v>#VALUE!</v>
      </c>
      <c r="BC33" s="63" t="e">
        <v>#VALUE!</v>
      </c>
      <c r="BD33" s="63" t="e">
        <v>#VALUE!</v>
      </c>
      <c r="BE33" s="63" t="e">
        <v>#VALUE!</v>
      </c>
      <c r="BF33" s="63" t="e">
        <v>#VALUE!</v>
      </c>
      <c r="BG33" s="63" t="e">
        <v>#VALUE!</v>
      </c>
      <c r="BH33" s="63" t="e">
        <v>#VALUE!</v>
      </c>
      <c r="BI33" s="63" t="e">
        <v>#VALUE!</v>
      </c>
      <c r="BJ33" s="63" t="e">
        <v>#VALUE!</v>
      </c>
      <c r="BK33" s="63" t="e">
        <v>#VALUE!</v>
      </c>
      <c r="BL33" s="63" t="e">
        <v>#VALUE!</v>
      </c>
      <c r="BM33" s="63" t="e">
        <v>#VALUE!</v>
      </c>
      <c r="BN33" s="63" t="e">
        <v>#VALUE!</v>
      </c>
      <c r="BO33" s="63" t="e">
        <v>#VALUE!</v>
      </c>
      <c r="BP33" s="63" t="e">
        <v>#VALUE!</v>
      </c>
      <c r="BQ33" s="63" t="e">
        <v>#VALUE!</v>
      </c>
      <c r="BR33" s="63" t="e">
        <v>#VALUE!</v>
      </c>
      <c r="BS33" s="63" t="e">
        <v>#VALUE!</v>
      </c>
      <c r="BT33" s="63" t="e">
        <v>#VALUE!</v>
      </c>
      <c r="BU33" s="63" t="e">
        <v>#VALUE!</v>
      </c>
      <c r="BV33" s="63" t="e">
        <v>#VALUE!</v>
      </c>
      <c r="BW33" s="63" t="e">
        <v>#VALUE!</v>
      </c>
      <c r="BX33" s="63" t="e">
        <v>#VALUE!</v>
      </c>
      <c r="BY33" s="63" t="e">
        <v>#VALUE!</v>
      </c>
      <c r="BZ33" s="63" t="e">
        <v>#VALUE!</v>
      </c>
      <c r="CA33" s="63" t="e">
        <v>#VALUE!</v>
      </c>
      <c r="CB33" s="63" t="e">
        <v>#VALUE!</v>
      </c>
      <c r="CC33" s="63" t="e">
        <v>#VALUE!</v>
      </c>
      <c r="CD33" s="63" t="e">
        <v>#VALUE!</v>
      </c>
      <c r="CE33" s="63" t="e">
        <v>#VALUE!</v>
      </c>
      <c r="CF33" s="63" t="e">
        <v>#VALUE!</v>
      </c>
      <c r="CG33" s="63" t="e">
        <v>#VALUE!</v>
      </c>
      <c r="CH33" s="63" t="e">
        <v>#VALUE!</v>
      </c>
      <c r="CI33" s="63" t="e">
        <v>#VALUE!</v>
      </c>
      <c r="CJ33" s="63" t="e">
        <v>#VALUE!</v>
      </c>
      <c r="CK33" s="63" t="e">
        <v>#VALUE!</v>
      </c>
      <c r="CL33" s="63" t="e">
        <v>#VALUE!</v>
      </c>
      <c r="CM33" s="63" t="e">
        <v>#VALUE!</v>
      </c>
      <c r="CN33" s="63" t="e">
        <v>#VALUE!</v>
      </c>
      <c r="CO33" s="63" t="e">
        <v>#VALUE!</v>
      </c>
      <c r="CP33" s="63" t="e">
        <v>#VALUE!</v>
      </c>
      <c r="CQ33" s="63" t="e">
        <v>#VALUE!</v>
      </c>
      <c r="CR33" s="63" t="e">
        <v>#VALUE!</v>
      </c>
      <c r="CS33" s="63" t="e">
        <v>#VALUE!</v>
      </c>
      <c r="CT33" s="63" t="e">
        <v>#VALUE!</v>
      </c>
      <c r="CU33" s="63" t="e">
        <v>#VALUE!</v>
      </c>
      <c r="CV33" s="63" t="e">
        <v>#VALUE!</v>
      </c>
      <c r="CW33" s="63" t="e">
        <v>#VALUE!</v>
      </c>
      <c r="CX33" s="63" t="e">
        <v>#VALUE!</v>
      </c>
      <c r="CY33" s="63" t="e">
        <v>#VALUE!</v>
      </c>
      <c r="CZ33" s="63" t="e">
        <v>#VALUE!</v>
      </c>
      <c r="DA33" s="63" t="e">
        <v>#VALUE!</v>
      </c>
      <c r="DB33" s="63" t="e">
        <v>#VALUE!</v>
      </c>
      <c r="DC33" s="63" t="e">
        <v>#VALUE!</v>
      </c>
      <c r="DD33" s="63" t="e">
        <v>#VALUE!</v>
      </c>
      <c r="DE33" s="63" t="e">
        <v>#VALUE!</v>
      </c>
      <c r="DF33" s="63" t="e">
        <v>#VALUE!</v>
      </c>
      <c r="DG33" s="63" t="e">
        <v>#VALUE!</v>
      </c>
      <c r="DH33" s="63" t="e">
        <v>#VALUE!</v>
      </c>
      <c r="DI33" s="63" t="e">
        <v>#VALUE!</v>
      </c>
      <c r="DJ33" s="63" t="e">
        <v>#VALUE!</v>
      </c>
      <c r="DK33" s="63" t="e">
        <v>#VALUE!</v>
      </c>
      <c r="DL33" s="63" t="e">
        <v>#VALUE!</v>
      </c>
    </row>
    <row r="34" spans="1:116" x14ac:dyDescent="0.3">
      <c r="A34" s="63" t="s">
        <v>54</v>
      </c>
      <c r="B34" s="63">
        <v>0.691687157585954</v>
      </c>
      <c r="C34" s="63">
        <v>0.71856531485632802</v>
      </c>
      <c r="D34" s="63">
        <v>0.72192875841436099</v>
      </c>
      <c r="E34" s="63">
        <v>0.71775322105872696</v>
      </c>
      <c r="F34" s="63">
        <v>0.68312331515265501</v>
      </c>
      <c r="G34" s="63">
        <v>0.23495535136534201</v>
      </c>
      <c r="H34" s="63">
        <v>0.241310599370514</v>
      </c>
      <c r="I34" s="63">
        <v>0.24167913238593899</v>
      </c>
      <c r="J34" s="63">
        <v>0.238672006948801</v>
      </c>
      <c r="K34" s="63">
        <v>0.21252586044762101</v>
      </c>
      <c r="L34" s="63">
        <v>0.10722143134463601</v>
      </c>
      <c r="M34" s="63">
        <v>9.0188619432556696E-2</v>
      </c>
      <c r="N34" s="63">
        <v>7.6313575168287198E-2</v>
      </c>
      <c r="O34" s="63">
        <v>6.2563335424407701E-2</v>
      </c>
      <c r="P34" s="63">
        <v>4.24111340981757E-2</v>
      </c>
      <c r="Q34" s="63">
        <v>6.25512272982184E-4</v>
      </c>
      <c r="R34" s="63">
        <v>6.1137151008763E-4</v>
      </c>
      <c r="S34" s="63">
        <v>4.44091249065071E-4</v>
      </c>
      <c r="T34" s="63">
        <v>4.5842783380784598E-4</v>
      </c>
      <c r="U34" s="63" t="e">
        <v>#VALUE!</v>
      </c>
      <c r="V34" s="63">
        <v>4.1413226349165302E-3</v>
      </c>
      <c r="W34" s="63">
        <v>4.3248873491384199E-3</v>
      </c>
      <c r="X34" s="63">
        <v>2.9917726252804799E-3</v>
      </c>
      <c r="Y34" s="63">
        <v>2.7988225643005402E-3</v>
      </c>
      <c r="Z34" s="63">
        <v>2.10018180678327E-3</v>
      </c>
      <c r="AA34" s="63">
        <v>0.20889952978732601</v>
      </c>
      <c r="AB34" s="63">
        <v>0.206711500577406</v>
      </c>
      <c r="AC34" s="63">
        <v>0.19727000747943199</v>
      </c>
      <c r="AD34" s="63">
        <v>0.191960623461854</v>
      </c>
      <c r="AE34" s="63">
        <v>0.162623033038681</v>
      </c>
      <c r="AF34" s="63">
        <v>0.14259522885121401</v>
      </c>
      <c r="AG34" s="63">
        <v>0.132599687521228</v>
      </c>
      <c r="AH34" s="63">
        <v>0.12565445026177999</v>
      </c>
      <c r="AI34" s="63">
        <v>0.106982579742315</v>
      </c>
      <c r="AJ34" s="63">
        <v>5.95887405178359E-2</v>
      </c>
      <c r="AK34" s="63">
        <v>6.7080798930158302E-3</v>
      </c>
      <c r="AL34" s="63">
        <v>5.9552113760387698E-3</v>
      </c>
      <c r="AM34" s="63">
        <v>5.39921465968586E-3</v>
      </c>
      <c r="AN34" s="63">
        <v>4.9944506104328502E-3</v>
      </c>
      <c r="AO34" s="63">
        <v>3.2599837000814999E-3</v>
      </c>
      <c r="AP34" s="63">
        <v>7.2473146111039194E-2</v>
      </c>
      <c r="AQ34" s="63">
        <v>6.8858546747277094E-2</v>
      </c>
      <c r="AR34" s="63">
        <v>6.6964285714285698E-2</v>
      </c>
      <c r="AS34" s="63">
        <v>5.6555518023452198E-2</v>
      </c>
      <c r="AT34" s="63">
        <v>3.1189267130587402E-2</v>
      </c>
      <c r="AU34" s="63">
        <v>7.7865493291920098E-3</v>
      </c>
      <c r="AV34" s="63">
        <v>6.3175056042388397E-3</v>
      </c>
      <c r="AW34" s="63">
        <v>5.7731862378459196E-3</v>
      </c>
      <c r="AX34" s="63">
        <v>4.3430005308111802E-3</v>
      </c>
      <c r="AY34" s="63">
        <v>1.0971098990658901E-3</v>
      </c>
      <c r="AZ34" s="63">
        <v>2.1914498943099998E-2</v>
      </c>
      <c r="BA34" s="63">
        <v>2.0265833389941802E-2</v>
      </c>
      <c r="BB34" s="63">
        <v>1.98438668661182E-2</v>
      </c>
      <c r="BC34" s="63">
        <v>1.53693963229262E-2</v>
      </c>
      <c r="BD34" s="63">
        <v>1.01561030656385E-2</v>
      </c>
      <c r="BE34" s="63">
        <v>1.7773176308183401E-2</v>
      </c>
      <c r="BF34" s="63">
        <v>1.6280596879741E-2</v>
      </c>
      <c r="BG34" s="63">
        <v>1.43044128646223E-2</v>
      </c>
      <c r="BH34" s="63">
        <v>1.0760990204120999E-2</v>
      </c>
      <c r="BI34" s="63">
        <v>6.3632374145821602E-3</v>
      </c>
      <c r="BJ34" s="63">
        <v>2.3942021483111201E-3</v>
      </c>
      <c r="BK34" s="63">
        <v>1.9926182551004202E-3</v>
      </c>
      <c r="BL34" s="63">
        <v>1.9166043380703099E-3</v>
      </c>
      <c r="BM34" s="63">
        <v>1.423539062877E-3</v>
      </c>
      <c r="BN34" s="63">
        <v>9.40379913485048E-4</v>
      </c>
      <c r="BO34" s="63">
        <v>4.7668349078987104E-3</v>
      </c>
      <c r="BP34" s="63">
        <v>4.3928175169259303E-3</v>
      </c>
      <c r="BQ34" s="63">
        <v>3.4124906507105499E-3</v>
      </c>
      <c r="BR34" s="63">
        <v>2.5334169763065201E-3</v>
      </c>
      <c r="BS34" s="63">
        <v>1.7867218356215899E-3</v>
      </c>
      <c r="BT34" s="63">
        <v>6.4061084508864998E-3</v>
      </c>
      <c r="BU34" s="63">
        <v>4.5966080202884804E-3</v>
      </c>
      <c r="BV34" s="63">
        <v>3.4592370979805499E-3</v>
      </c>
      <c r="BW34" s="63">
        <v>2.5334169763065201E-3</v>
      </c>
      <c r="BX34" s="63">
        <v>1.1598018932982299E-3</v>
      </c>
      <c r="BY34" s="63" t="e">
        <v>#VALUE!</v>
      </c>
      <c r="BZ34" s="63" t="e">
        <v>#VALUE!</v>
      </c>
      <c r="CA34" s="63" t="e">
        <v>#VALUE!</v>
      </c>
      <c r="CB34" s="63" t="e">
        <v>#VALUE!</v>
      </c>
      <c r="CC34" s="63" t="e">
        <v>#VALUE!</v>
      </c>
      <c r="CD34" s="63">
        <v>2.6098960355463502E-3</v>
      </c>
      <c r="CE34" s="63">
        <v>1.8794013087878999E-3</v>
      </c>
      <c r="CF34" s="63">
        <v>1.28552729992521E-3</v>
      </c>
      <c r="CG34" s="63">
        <v>1.23051681706317E-3</v>
      </c>
      <c r="CH34" s="63">
        <v>3.1345997116168301E-4</v>
      </c>
      <c r="CI34" s="63">
        <v>6.4708166170570703E-4</v>
      </c>
      <c r="CJ34" s="63">
        <v>2.7172067115005798E-4</v>
      </c>
      <c r="CK34" s="63">
        <v>4.2071802543006701E-4</v>
      </c>
      <c r="CL34" s="63" t="e">
        <v>#VALUE!</v>
      </c>
      <c r="CM34" s="63" t="e">
        <v>#VALUE!</v>
      </c>
      <c r="CN34" s="63">
        <v>2.37263275958759E-4</v>
      </c>
      <c r="CO34" s="63" t="e">
        <v>#VALUE!</v>
      </c>
      <c r="CP34" s="63" t="e">
        <v>#VALUE!</v>
      </c>
      <c r="CQ34" s="63" t="e">
        <v>#VALUE!</v>
      </c>
      <c r="CR34" s="63" t="e">
        <v>#VALUE!</v>
      </c>
      <c r="CS34" s="63">
        <v>2.4394978646305202E-2</v>
      </c>
      <c r="CT34" s="63">
        <v>2.1918800806104699E-2</v>
      </c>
      <c r="CU34" s="63">
        <v>1.9212789827973101E-2</v>
      </c>
      <c r="CV34" s="63">
        <v>1.7347874342517999E-2</v>
      </c>
      <c r="CW34" s="63">
        <v>7.4916933107642197E-3</v>
      </c>
      <c r="CX34" s="63">
        <v>0.78378844743539999</v>
      </c>
      <c r="CY34" s="63">
        <v>0.80153069311414504</v>
      </c>
      <c r="CZ34" s="63">
        <v>0.80471671652954402</v>
      </c>
      <c r="DA34" s="63">
        <v>0.79901558654634997</v>
      </c>
      <c r="DB34" s="63">
        <v>0.76061062002382296</v>
      </c>
      <c r="DC34" s="63">
        <v>8.1963677149389597E-2</v>
      </c>
      <c r="DD34" s="63">
        <v>7.6376151982428697E-2</v>
      </c>
      <c r="DE34" s="63">
        <v>7.3485415108451801E-2</v>
      </c>
      <c r="DF34" s="63">
        <v>6.1767118660425599E-2</v>
      </c>
      <c r="DG34" s="63">
        <v>3.2505799009466499E-2</v>
      </c>
      <c r="DH34" s="63">
        <v>6.9216168413787194E-2</v>
      </c>
      <c r="DI34" s="63">
        <v>6.3424133324276002E-2</v>
      </c>
      <c r="DJ34" s="63">
        <v>5.7381264023934203E-2</v>
      </c>
      <c r="DK34" s="63">
        <v>4.8786372629445497E-2</v>
      </c>
      <c r="DL34" s="63">
        <v>2.8462165381480799E-2</v>
      </c>
    </row>
    <row r="36" spans="1:116" x14ac:dyDescent="0.3">
      <c r="DF36" s="90"/>
    </row>
    <row r="37" spans="1:116" x14ac:dyDescent="0.3">
      <c r="DK37" s="90">
        <f>MAX(DK2:DK32)</f>
        <v>0.171019376579612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46</vt:i4>
      </vt:variant>
    </vt:vector>
  </HeadingPairs>
  <TitlesOfParts>
    <vt:vector size="56" baseType="lpstr">
      <vt:lpstr>Indicatoren Prolaps</vt:lpstr>
      <vt:lpstr>Indicatoren UI</vt:lpstr>
      <vt:lpstr>Regiobeeld</vt:lpstr>
      <vt:lpstr>Tabel indicatoren Prolaps</vt:lpstr>
      <vt:lpstr>Tabel indicatoren UI</vt:lpstr>
      <vt:lpstr>Lijst indicatoren</vt:lpstr>
      <vt:lpstr>TAB Prolaps</vt:lpstr>
      <vt:lpstr>TAB Prolaps.e</vt:lpstr>
      <vt:lpstr>TAB UI</vt:lpstr>
      <vt:lpstr>TAB UI.e</vt:lpstr>
      <vt:lpstr>Indicatoren_Prolaps</vt:lpstr>
      <vt:lpstr>Indicatoren_Prolaps_EP</vt:lpstr>
      <vt:lpstr>Indicatoren_UI</vt:lpstr>
      <vt:lpstr>Indicatoren_UI_EP</vt:lpstr>
      <vt:lpstr>p01_data</vt:lpstr>
      <vt:lpstr>p02_data</vt:lpstr>
      <vt:lpstr>p03_data</vt:lpstr>
      <vt:lpstr>p04_data</vt:lpstr>
      <vt:lpstr>p05_data</vt:lpstr>
      <vt:lpstr>p11_data</vt:lpstr>
      <vt:lpstr>p12_data</vt:lpstr>
      <vt:lpstr>p14_data</vt:lpstr>
      <vt:lpstr>p17_data</vt:lpstr>
      <vt:lpstr>p18_data</vt:lpstr>
      <vt:lpstr>p19_data</vt:lpstr>
      <vt:lpstr>p20_data</vt:lpstr>
      <vt:lpstr>p21_data</vt:lpstr>
      <vt:lpstr>p22_data</vt:lpstr>
      <vt:lpstr>p23_data</vt:lpstr>
      <vt:lpstr>p25_data</vt:lpstr>
      <vt:lpstr>p28_data</vt:lpstr>
      <vt:lpstr>p29_data</vt:lpstr>
      <vt:lpstr>p31_data</vt:lpstr>
      <vt:lpstr>p32_data</vt:lpstr>
      <vt:lpstr>p33_data</vt:lpstr>
      <vt:lpstr>p34_data</vt:lpstr>
      <vt:lpstr>p35_data</vt:lpstr>
      <vt:lpstr>p36_data</vt:lpstr>
      <vt:lpstr>p37_data</vt:lpstr>
      <vt:lpstr>p38_data</vt:lpstr>
      <vt:lpstr>p39_data</vt:lpstr>
      <vt:lpstr>p40_data</vt:lpstr>
      <vt:lpstr>p41_data</vt:lpstr>
      <vt:lpstr>p42_data</vt:lpstr>
      <vt:lpstr>p43_data</vt:lpstr>
      <vt:lpstr>p44_data</vt:lpstr>
      <vt:lpstr>p48_data</vt:lpstr>
      <vt:lpstr>p49_data</vt:lpstr>
      <vt:lpstr>p50_data</vt:lpstr>
      <vt:lpstr>p51_data</vt:lpstr>
      <vt:lpstr>p52_data</vt:lpstr>
      <vt:lpstr>p53_data</vt:lpstr>
      <vt:lpstr>p54_data</vt:lpstr>
      <vt:lpstr>p55_data</vt:lpstr>
      <vt:lpstr>p56_data</vt:lpstr>
      <vt:lpstr>p57_data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Loop, S.J.L. (Simon)</dc:creator>
  <cp:keywords/>
  <dc:description/>
  <cp:lastModifiedBy>Hanne Riekerk</cp:lastModifiedBy>
  <cp:revision/>
  <cp:lastPrinted>2025-07-21T11:15:02Z</cp:lastPrinted>
  <dcterms:created xsi:type="dcterms:W3CDTF">2024-07-28T15:05:06Z</dcterms:created>
  <dcterms:modified xsi:type="dcterms:W3CDTF">2025-07-21T11:26:05Z</dcterms:modified>
  <cp:category/>
  <cp:contentStatus/>
</cp:coreProperties>
</file>